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<sst xmlns="http://schemas.openxmlformats.org/spreadsheetml/2006/main" count="668" uniqueCount="454">
  <si>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</si>
  <si>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</si>
  <si>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</si>
  <si>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</si>
  <si>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</si>
  <si>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</si>
  <si>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</si>
  <si>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</si>
  <si>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</si>
  <si>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</si>
  <si>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</si>
  <si>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</si>
  <si>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</si>
  <si>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</si>
  <si>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</si>
  <si>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</si>
  <si>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</si>
  <si>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</si>
  <si>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</si>
  <si>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</si>
  <si>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</si>
  <si>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</si>
  <si>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</si>
  <si>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</si>
  <si>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</si>
  <si>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</si>
  <si>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</si>
  <si>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</si>
  <si>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</si>
  <si>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</si>
  <si>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</si>
  <si>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</si>
  <si>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</si>
  <si>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</si>
  <si>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</si>
  <si>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</si>
  <si>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</si>
  <si>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</si>
  <si>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</si>
  <si>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</si>
  <si>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</si>
  <si>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</si>
  <si>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</si>
  <si>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</si>
  <si>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</si>
  <si>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</si>
  <si>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</si>
  <si>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</si>
  <si>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</si>
  <si>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</si>
  <si>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</si>
  <si>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</si>
  <si>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</si>
  <si>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</si>
  <si>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</si>
  <si>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</si>
  <si>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</si>
  <si>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</si>
  <si>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</si>
  <si>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</si>
  <si>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</si>
  <si>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</si>
  <si>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</si>
  <si>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</si>
  <si>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</si>
  <si>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</si>
  <si>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</si>
  <si>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</si>
  <si>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</si>
  <si>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</si>
  <si>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</si>
  <si>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</si>
  <si>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</si>
  <si>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</si>
  <si>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</si>
  <si>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</si>
  <si>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</si>
  <si>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</si>
  <si>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</si>
  <si>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</si>
  <si>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</si>
  <si>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</si>
  <si>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</si>
  <si>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</si>
  <si>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</si>
  <si>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</si>
  <si>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</si>
  <si>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</si>
  <si>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</si>
  <si>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</si>
  <si>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</si>
  <si>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</si>
  <si>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</si>
  <si>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</si>
  <si>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</si>
  <si>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</si>
  <si>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</si>
  <si>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</si>
  <si>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</si>
  <si>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</si>
  <si>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</si>
  <si>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</si>
  <si>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</si>
  <si>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</si>
  <si>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</si>
  <si>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</si>
  <si>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</si>
  <si>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</si>
  <si>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</si>
  <si>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</si>
  <si>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</si>
  <si>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</si>
  <si>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</si>
  <si>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</si>
  <si>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</si>
  <si>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</si>
  <si>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</si>
  <si>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</si>
  <si>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</si>
  <si>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</si>
  <si>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Libres (a)</t>
  </si>
  <si>
    <t>Al 31 de diciembre de 2022 y al 30 de Septiembre de 2023 (b)</t>
  </si>
  <si>
    <t>2023 (d)</t>
  </si>
  <si>
    <t>31 de diciembre de 2022 (e)</t>
  </si>
  <si>
    <t>Informe Analítico de la Deuda Pública y Otros Pasivos - LDF</t>
  </si>
  <si>
    <t>Del 1 de Enero al 30 de Septiembre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</si>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</sst>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4373009.35</v>
      </c>
      <c r="D9" s="9">
        <f>SUM(D10:D16)</f>
        <v>1653989.02</v>
      </c>
      <c r="E9" s="11" t="s">
        <v>8</v>
      </c>
      <c r="F9" s="9">
        <f>SUM(F10:F18)</f>
        <v>487459.70999999996</v>
      </c>
      <c r="G9" s="9">
        <f>SUM(G10:G18)</f>
        <v>1411773.43</v>
      </c>
    </row>
    <row r="10" spans="2:7" ht="12.75">
      <c r="B10" s="12" t="s">
        <v>9</v>
      </c>
      <c r="C10" s="9">
        <v>20000</v>
      </c>
      <c r="D10" s="9">
        <v>0</v>
      </c>
      <c r="E10" s="13" t="s">
        <v>10</v>
      </c>
      <c r="F10" s="9">
        <v>127531.17</v>
      </c>
      <c r="G10" s="9">
        <v>47242.34</v>
      </c>
    </row>
    <row r="11" spans="2:7" ht="12.75">
      <c r="B11" s="12" t="s">
        <v>11</v>
      </c>
      <c r="C11" s="9">
        <v>4353009.35</v>
      </c>
      <c r="D11" s="9">
        <v>1653989.02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359928.54</v>
      </c>
      <c r="G16" s="9">
        <v>889355.78</v>
      </c>
    </row>
    <row r="17" spans="2:7" ht="12.75">
      <c r="B17" s="10" t="s">
        <v>23</v>
      </c>
      <c r="C17" s="9">
        <f>SUM(C18:C24)</f>
        <v>2563.58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475175.31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2563.58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4375572.93</v>
      </c>
      <c r="D47" s="9">
        <f>D9+D17+D25+D31+D37+D38+D41</f>
        <v>1653989.02</v>
      </c>
      <c r="E47" s="8" t="s">
        <v>82</v>
      </c>
      <c r="F47" s="9">
        <f>F9+F19+F23+F26+F27+F31+F38+F42</f>
        <v>487459.70999999996</v>
      </c>
      <c r="G47" s="9">
        <f>G9+G19+G23+G26+G27+G31+G38+G42</f>
        <v>1411773.43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44031682.11</v>
      </c>
      <c r="D52" s="9">
        <v>44031682.11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52256464</v>
      </c>
      <c r="D53" s="9">
        <v>52182722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-37025385.67</v>
      </c>
      <c r="D55" s="9">
        <v>-37025385.67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487459.70999999996</v>
      </c>
      <c r="G59" s="9">
        <f>G47+G57</f>
        <v>1411773.43</v>
      </c>
    </row>
    <row r="60" spans="2:7" ht="25.5">
      <c r="B60" s="6" t="s">
        <v>102</v>
      </c>
      <c r="C60" s="9">
        <f>SUM(C50:C58)</f>
        <v>59262760.44</v>
      </c>
      <c r="D60" s="9">
        <f>SUM(D50:D58)</f>
        <v>59189018.44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63638333.37</v>
      </c>
      <c r="D62" s="9">
        <f>D47+D60</f>
        <v>60843007.46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67852639.93</v>
      </c>
      <c r="G63" s="9">
        <f>SUM(G64:G66)</f>
        <v>67852639.93</v>
      </c>
    </row>
    <row r="64" spans="2:7" ht="12.75">
      <c r="B64" s="10"/>
      <c r="C64" s="9"/>
      <c r="D64" s="9"/>
      <c r="E64" s="11" t="s">
        <v>106</v>
      </c>
      <c r="F64" s="9">
        <v>67852639.93</v>
      </c>
      <c r="G64" s="9">
        <v>67852639.93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-4701766.270000003</v>
      </c>
      <c r="G68" s="9">
        <f>SUM(G69:G73)</f>
        <v>-8421405.900000002</v>
      </c>
    </row>
    <row r="69" spans="2:7" ht="12.75">
      <c r="B69" s="10"/>
      <c r="C69" s="9"/>
      <c r="D69" s="9"/>
      <c r="E69" s="11" t="s">
        <v>110</v>
      </c>
      <c r="F69" s="9">
        <v>3719639.63</v>
      </c>
      <c r="G69" s="9">
        <v>479411.61</v>
      </c>
    </row>
    <row r="70" spans="2:7" ht="12.75">
      <c r="B70" s="10"/>
      <c r="C70" s="9"/>
      <c r="D70" s="9"/>
      <c r="E70" s="11" t="s">
        <v>111</v>
      </c>
      <c r="F70" s="9">
        <v>17504432.11</v>
      </c>
      <c r="G70" s="9">
        <v>17025020.5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-25925838.01</v>
      </c>
      <c r="G73" s="9">
        <v>-25925838.01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63150873.660000004</v>
      </c>
      <c r="G79" s="9">
        <f>G63+G68+G75</f>
        <v>59431234.03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63638333.370000005</v>
      </c>
      <c r="G81" s="9">
        <f>G59+G79</f>
        <v>60843007.46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>
      <c r="B8" s="41" t="s">
        <v>142</v>
      </c>
      <c r="C8" s="42">
        <f aca="true" t="shared" si="0" ref="C8:I8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>
      <c r="B9" s="41" t="s">
        <v>143</v>
      </c>
      <c r="C9" s="42">
        <f aca="true" t="shared" si="1" ref="C9:I9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ht="12.75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ht="12.75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ht="12.75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>
      <c r="B13" s="41" t="s">
        <v>147</v>
      </c>
      <c r="C13" s="42">
        <f aca="true" t="shared" si="2" ref="C13:I13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ht="12.75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ht="12.75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ht="12.75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9" ht="12.75">
      <c r="B17" s="41" t="s">
        <v>151</v>
      </c>
      <c r="C17" s="42">
        <v>1411773.43</v>
      </c>
      <c r="D17" s="45"/>
      <c r="E17" s="45"/>
      <c r="F17" s="45"/>
      <c r="G17" s="46">
        <v>487459.71</v>
      </c>
      <c r="H17" s="45"/>
      <c r="I17" s="45"/>
    </row>
    <row r="18" spans="2:9" ht="12.75">
      <c r="B18" s="47"/>
      <c r="C18" s="44"/>
      <c r="D18" s="44"/>
      <c r="E18" s="44"/>
      <c r="F18" s="44"/>
      <c r="G18" s="44"/>
      <c r="H18" s="44"/>
      <c r="I18" s="44"/>
    </row>
    <row r="19" spans="2:9" ht="12.75" customHeight="1">
      <c r="B19" s="48" t="s">
        <v>152</v>
      </c>
      <c r="C19" s="42">
        <f>C8+C17</f>
        <v>1411773.43</v>
      </c>
      <c r="D19" s="42">
        <f aca="true" t="shared" si="3" ref="D19:I19">D8+D17</f>
        <v>0</v>
      </c>
      <c r="E19" s="42">
        <f t="shared" si="3"/>
        <v>0</v>
      </c>
      <c r="F19" s="42">
        <f t="shared" si="3"/>
        <v>0</v>
      </c>
      <c r="G19" s="42">
        <f t="shared" si="3"/>
        <v>487459.71</v>
      </c>
      <c r="H19" s="42">
        <f t="shared" si="3"/>
        <v>0</v>
      </c>
      <c r="I19" s="42">
        <f t="shared" si="3"/>
        <v>0</v>
      </c>
    </row>
    <row r="20" spans="2:9" ht="12.75">
      <c r="B20" s="41"/>
      <c r="C20" s="42"/>
      <c r="D20" s="42"/>
      <c r="E20" s="42"/>
      <c r="F20" s="42"/>
      <c r="G20" s="42"/>
      <c r="H20" s="42"/>
      <c r="I20" s="42"/>
    </row>
    <row r="21" spans="2:9" ht="12.75" customHeight="1">
      <c r="B21" s="41" t="s">
        <v>153</v>
      </c>
      <c r="C21" s="42">
        <f aca="true" t="shared" si="4" ref="C21:I21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ht="12.75">
      <c r="B25" s="49"/>
      <c r="C25" s="50"/>
      <c r="D25" s="50"/>
      <c r="E25" s="50"/>
      <c r="F25" s="50"/>
      <c r="G25" s="50"/>
      <c r="H25" s="50"/>
      <c r="I25" s="50"/>
    </row>
    <row r="26" spans="2:9" ht="25.5">
      <c r="B26" s="48" t="s">
        <v>157</v>
      </c>
      <c r="C26" s="42">
        <f aca="true" t="shared" si="5" ref="C26:I26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>
      <c r="B30" s="51"/>
      <c r="C30" s="52"/>
      <c r="D30" s="52"/>
      <c r="E30" s="52"/>
      <c r="F30" s="52"/>
      <c r="G30" s="52"/>
      <c r="H30" s="52"/>
      <c r="I30" s="52"/>
    </row>
    <row r="31" spans="2:9" ht="18.75" customHeight="1">
      <c r="B31" s="53" t="s">
        <v>161</v>
      </c>
      <c r="C31" s="53"/>
      <c r="D31" s="53"/>
      <c r="E31" s="53"/>
      <c r="F31" s="53"/>
      <c r="G31" s="53"/>
      <c r="H31" s="53"/>
      <c r="I31" s="53"/>
    </row>
    <row r="32" spans="2:9" ht="12.75">
      <c r="B32" s="54" t="s">
        <v>162</v>
      </c>
      <c r="C32" s="55"/>
      <c r="D32" s="56"/>
      <c r="E32" s="56"/>
      <c r="F32" s="56"/>
      <c r="G32" s="56"/>
      <c r="H32" s="56"/>
      <c r="I32" s="56"/>
    </row>
    <row r="33" spans="2:9" ht="13.5" thickBot="1">
      <c r="B33" s="57"/>
      <c r="C33" s="55"/>
      <c r="D33" s="55"/>
      <c r="E33" s="55"/>
      <c r="F33" s="55"/>
      <c r="G33" s="55"/>
      <c r="H33" s="55"/>
      <c r="I33" s="55"/>
    </row>
    <row r="34" spans="2:9" ht="38.25" customHeight="1"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2:9" ht="15.75" customHeight="1" thickBot="1"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2:9" ht="12.75"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2:9" ht="12.75">
      <c r="B37" s="47" t="s">
        <v>172</v>
      </c>
      <c r="C37" s="44"/>
      <c r="D37" s="44"/>
      <c r="E37" s="44"/>
      <c r="F37" s="44"/>
      <c r="G37" s="44"/>
      <c r="H37" s="55"/>
      <c r="I37" s="55"/>
    </row>
    <row r="38" spans="2:9" ht="12.75">
      <c r="B38" s="47" t="s">
        <v>173</v>
      </c>
      <c r="C38" s="44"/>
      <c r="D38" s="44"/>
      <c r="E38" s="44"/>
      <c r="F38" s="44"/>
      <c r="G38" s="44"/>
      <c r="H38" s="55"/>
      <c r="I38" s="55"/>
    </row>
    <row r="39" spans="2:9" ht="13.5" thickBot="1">
      <c r="B39" s="63" t="s">
        <v>174</v>
      </c>
      <c r="C39" s="64"/>
      <c r="D39" s="64"/>
      <c r="E39" s="64"/>
      <c r="F39" s="64"/>
      <c r="G39" s="64"/>
      <c r="H39" s="55"/>
      <c r="I39" s="5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O13" sqref="O1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191</v>
      </c>
      <c r="C9" s="42">
        <f>SUM(C10:C13)</f>
        <v>0</v>
      </c>
      <c r="D9" s="42">
        <f aca="true" t="shared" si="0" ref="D9:L9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ht="15">
      <c r="B10" s="70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ht="15">
      <c r="B11" s="70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aca="true" t="shared" si="1" ref="L11:L20">F11-K11</f>
        <v>0</v>
      </c>
    </row>
    <row r="12" spans="2:12" ht="15">
      <c r="B12" s="70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ht="15">
      <c r="B13" s="70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15">
      <c r="B15" s="69" t="s">
        <v>196</v>
      </c>
      <c r="C15" s="42">
        <f>SUM(C16:C19)</f>
        <v>0</v>
      </c>
      <c r="D15" s="42">
        <f aca="true" t="shared" si="2" ref="D15:L15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15">
      <c r="B16" s="70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15">
      <c r="B17" s="70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15">
      <c r="B18" s="70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15">
      <c r="B19" s="70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ht="1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38.25">
      <c r="B21" s="69" t="s">
        <v>201</v>
      </c>
      <c r="C21" s="42">
        <f>C9+C15</f>
        <v>0</v>
      </c>
      <c r="D21" s="42">
        <f aca="true" t="shared" si="3" ref="D21:L21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.7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74" t="s">
        <v>202</v>
      </c>
      <c r="C3" s="75"/>
      <c r="D3" s="75"/>
      <c r="E3" s="76"/>
    </row>
    <row r="4" spans="2:5" ht="12.75">
      <c r="B4" s="74" t="s">
        <v>125</v>
      </c>
      <c r="C4" s="75"/>
      <c r="D4" s="75"/>
      <c r="E4" s="76"/>
    </row>
    <row r="5" spans="2:5" ht="13.5" thickBot="1">
      <c r="B5" s="77" t="s">
        <v>1</v>
      </c>
      <c r="C5" s="78"/>
      <c r="D5" s="78"/>
      <c r="E5" s="79"/>
    </row>
    <row r="6" spans="2:5" ht="13.5" thickBot="1">
      <c r="B6" s="80"/>
      <c r="C6" s="80"/>
      <c r="D6" s="80"/>
      <c r="E6" s="80"/>
    </row>
    <row r="7" spans="2:5" ht="12.75">
      <c r="B7" s="81" t="s">
        <v>2</v>
      </c>
      <c r="C7" s="21" t="s">
        <v>203</v>
      </c>
      <c r="D7" s="82" t="s">
        <v>204</v>
      </c>
      <c r="E7" s="21" t="s">
        <v>205</v>
      </c>
    </row>
    <row r="8" spans="2:5" ht="13.5" thickBot="1">
      <c r="B8" s="83"/>
      <c r="C8" s="22" t="s">
        <v>206</v>
      </c>
      <c r="D8" s="84"/>
      <c r="E8" s="22" t="s">
        <v>207</v>
      </c>
    </row>
    <row r="9" spans="2:5" ht="12.75">
      <c r="B9" s="85" t="s">
        <v>208</v>
      </c>
      <c r="C9" s="86">
        <f>SUM(C10:C12)</f>
        <v>53526366</v>
      </c>
      <c r="D9" s="86">
        <f>SUM(D10:D12)</f>
        <v>36505916.52</v>
      </c>
      <c r="E9" s="86">
        <f>SUM(E10:E12)</f>
        <v>36505916.52</v>
      </c>
    </row>
    <row r="10" spans="2:5" ht="12.75">
      <c r="B10" s="87" t="s">
        <v>209</v>
      </c>
      <c r="C10" s="88">
        <v>11400</v>
      </c>
      <c r="D10" s="88">
        <v>885773.99</v>
      </c>
      <c r="E10" s="88">
        <v>885773.99</v>
      </c>
    </row>
    <row r="11" spans="2:5" ht="12.75">
      <c r="B11" s="87" t="s">
        <v>210</v>
      </c>
      <c r="C11" s="88">
        <v>53514966</v>
      </c>
      <c r="D11" s="88">
        <v>35620142.53</v>
      </c>
      <c r="E11" s="88">
        <v>35620142.53</v>
      </c>
    </row>
    <row r="12" spans="2:5" ht="12.75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ht="12.75">
      <c r="B13" s="85"/>
      <c r="C13" s="88"/>
      <c r="D13" s="88"/>
      <c r="E13" s="88"/>
    </row>
    <row r="14" spans="2:5" ht="15">
      <c r="B14" s="85" t="s">
        <v>212</v>
      </c>
      <c r="C14" s="86">
        <f>SUM(C15:C16)</f>
        <v>52245928</v>
      </c>
      <c r="D14" s="86">
        <f>SUM(D15:D16)</f>
        <v>32860018.89</v>
      </c>
      <c r="E14" s="86">
        <f>SUM(E15:E16)</f>
        <v>32658672.8</v>
      </c>
    </row>
    <row r="15" spans="2:5" ht="12.75">
      <c r="B15" s="87" t="s">
        <v>213</v>
      </c>
      <c r="C15" s="88">
        <v>4472778</v>
      </c>
      <c r="D15" s="88">
        <v>1961618.37</v>
      </c>
      <c r="E15" s="88">
        <v>1922040.46</v>
      </c>
    </row>
    <row r="16" spans="2:5" ht="12.75">
      <c r="B16" s="87" t="s">
        <v>214</v>
      </c>
      <c r="C16" s="88">
        <v>47773150</v>
      </c>
      <c r="D16" s="88">
        <v>30898400.52</v>
      </c>
      <c r="E16" s="88">
        <v>30736632.34</v>
      </c>
    </row>
    <row r="17" spans="2:5" ht="12.75">
      <c r="B17" s="89"/>
      <c r="C17" s="88"/>
      <c r="D17" s="88"/>
      <c r="E17" s="88"/>
    </row>
    <row r="18" spans="2:5" ht="12.75">
      <c r="B18" s="85" t="s">
        <v>215</v>
      </c>
      <c r="C18" s="86">
        <f>SUM(C19:C20)</f>
        <v>0</v>
      </c>
      <c r="D18" s="86">
        <f>SUM(D19:D20)</f>
        <v>54737.21</v>
      </c>
      <c r="E18" s="86">
        <f>SUM(E19:E20)</f>
        <v>54737.21</v>
      </c>
    </row>
    <row r="19" spans="2:5" ht="12.75">
      <c r="B19" s="87" t="s">
        <v>216</v>
      </c>
      <c r="C19" s="90">
        <v>0</v>
      </c>
      <c r="D19" s="88">
        <v>54737.21</v>
      </c>
      <c r="E19" s="88">
        <v>54737.21</v>
      </c>
    </row>
    <row r="20" spans="2:5" ht="12.75">
      <c r="B20" s="87" t="s">
        <v>217</v>
      </c>
      <c r="C20" s="90"/>
      <c r="D20" s="88"/>
      <c r="E20" s="88"/>
    </row>
    <row r="21" spans="2:5" ht="12.75">
      <c r="B21" s="89"/>
      <c r="C21" s="88"/>
      <c r="D21" s="88"/>
      <c r="E21" s="88"/>
    </row>
    <row r="22" spans="2:5" ht="12.75">
      <c r="B22" s="85" t="s">
        <v>218</v>
      </c>
      <c r="C22" s="86">
        <f>C9-C14+C18</f>
        <v>1280438</v>
      </c>
      <c r="D22" s="85">
        <f>D9-D14+D18</f>
        <v>3700634.8400000026</v>
      </c>
      <c r="E22" s="85">
        <f>E9-E14+E18</f>
        <v>3901980.9300000025</v>
      </c>
    </row>
    <row r="23" spans="2:5" ht="12.75">
      <c r="B23" s="85"/>
      <c r="C23" s="88"/>
      <c r="D23" s="89"/>
      <c r="E23" s="89"/>
    </row>
    <row r="24" spans="2:5" ht="12.75">
      <c r="B24" s="85" t="s">
        <v>219</v>
      </c>
      <c r="C24" s="86">
        <f>C22-C12</f>
        <v>1280438</v>
      </c>
      <c r="D24" s="85">
        <f>D22-D12</f>
        <v>3700634.8400000026</v>
      </c>
      <c r="E24" s="85">
        <f>E22-E12</f>
        <v>3901980.9300000025</v>
      </c>
    </row>
    <row r="25" spans="2:5" ht="12.75">
      <c r="B25" s="85"/>
      <c r="C25" s="88"/>
      <c r="D25" s="89"/>
      <c r="E25" s="89"/>
    </row>
    <row r="26" spans="2:5" ht="25.5">
      <c r="B26" s="85" t="s">
        <v>220</v>
      </c>
      <c r="C26" s="86">
        <f>C24-C18</f>
        <v>1280438</v>
      </c>
      <c r="D26" s="86">
        <f>D24-D18</f>
        <v>3645897.6300000027</v>
      </c>
      <c r="E26" s="86">
        <f>E24-E18</f>
        <v>3847243.7200000025</v>
      </c>
    </row>
    <row r="27" spans="2:5" ht="13.5" thickBot="1">
      <c r="B27" s="91"/>
      <c r="C27" s="92"/>
      <c r="D27" s="92"/>
      <c r="E27" s="92"/>
    </row>
    <row r="28" spans="2:5" ht="34.5" customHeight="1" thickBot="1">
      <c r="B28" s="93"/>
      <c r="C28" s="93"/>
      <c r="D28" s="93"/>
      <c r="E28" s="93"/>
    </row>
    <row r="29" spans="2:5" ht="13.5" thickBot="1">
      <c r="B29" s="94" t="s">
        <v>221</v>
      </c>
      <c r="C29" s="95" t="s">
        <v>222</v>
      </c>
      <c r="D29" s="95" t="s">
        <v>204</v>
      </c>
      <c r="E29" s="95" t="s">
        <v>223</v>
      </c>
    </row>
    <row r="30" spans="2:5" ht="12.75">
      <c r="B30" s="96"/>
      <c r="C30" s="88"/>
      <c r="D30" s="88"/>
      <c r="E30" s="88"/>
    </row>
    <row r="31" spans="2:5" ht="12.75"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2:5" ht="12.75">
      <c r="B32" s="87" t="s">
        <v>225</v>
      </c>
      <c r="C32" s="88"/>
      <c r="D32" s="89"/>
      <c r="E32" s="89"/>
    </row>
    <row r="33" spans="2:5" ht="12.75">
      <c r="B33" s="87" t="s">
        <v>226</v>
      </c>
      <c r="C33" s="88"/>
      <c r="D33" s="89"/>
      <c r="E33" s="89"/>
    </row>
    <row r="34" spans="2:5" ht="12.75">
      <c r="B34" s="85"/>
      <c r="C34" s="88"/>
      <c r="D34" s="88"/>
      <c r="E34" s="88"/>
    </row>
    <row r="35" spans="2:5" ht="12.75">
      <c r="B35" s="85" t="s">
        <v>227</v>
      </c>
      <c r="C35" s="86">
        <f>C26+C31</f>
        <v>1280438</v>
      </c>
      <c r="D35" s="86">
        <f>D26+D31</f>
        <v>3645897.6300000027</v>
      </c>
      <c r="E35" s="86">
        <f>E26+E31</f>
        <v>3847243.7200000025</v>
      </c>
    </row>
    <row r="36" spans="2:5" ht="13.5" thickBot="1">
      <c r="B36" s="97"/>
      <c r="C36" s="98"/>
      <c r="D36" s="98"/>
      <c r="E36" s="98"/>
    </row>
    <row r="37" spans="2:5" ht="34.5" customHeight="1" thickBot="1">
      <c r="B37" s="99"/>
      <c r="C37" s="99"/>
      <c r="D37" s="99"/>
      <c r="E37" s="99"/>
    </row>
    <row r="38" spans="2:5" ht="12.75">
      <c r="B38" s="100" t="s">
        <v>221</v>
      </c>
      <c r="C38" s="101" t="s">
        <v>228</v>
      </c>
      <c r="D38" s="102" t="s">
        <v>204</v>
      </c>
      <c r="E38" s="103" t="s">
        <v>205</v>
      </c>
    </row>
    <row r="39" spans="2:5" ht="13.5" thickBot="1">
      <c r="B39" s="104"/>
      <c r="C39" s="105"/>
      <c r="D39" s="106"/>
      <c r="E39" s="107" t="s">
        <v>223</v>
      </c>
    </row>
    <row r="40" spans="2:5" ht="12.75">
      <c r="B40" s="108"/>
      <c r="C40" s="109"/>
      <c r="D40" s="109"/>
      <c r="E40" s="109"/>
    </row>
    <row r="41" spans="2:5" ht="12.75">
      <c r="B41" s="110" t="s">
        <v>229</v>
      </c>
      <c r="C41" s="111">
        <f>SUM(C42:C43)</f>
        <v>0</v>
      </c>
      <c r="D41" s="111">
        <f>SUM(D42:D43)</f>
        <v>0</v>
      </c>
      <c r="E41" s="111">
        <f>SUM(E42:E43)</f>
        <v>0</v>
      </c>
    </row>
    <row r="42" spans="2:5" ht="12.75">
      <c r="B42" s="112" t="s">
        <v>230</v>
      </c>
      <c r="C42" s="109"/>
      <c r="D42" s="113"/>
      <c r="E42" s="113"/>
    </row>
    <row r="43" spans="2:5" ht="12.75">
      <c r="B43" s="112" t="s">
        <v>231</v>
      </c>
      <c r="C43" s="109"/>
      <c r="D43" s="113"/>
      <c r="E43" s="113"/>
    </row>
    <row r="44" spans="2:5" ht="12.75">
      <c r="B44" s="110" t="s">
        <v>232</v>
      </c>
      <c r="C44" s="111">
        <f>SUM(C45:C46)</f>
        <v>0</v>
      </c>
      <c r="D44" s="111">
        <f>SUM(D45:D46)</f>
        <v>0</v>
      </c>
      <c r="E44" s="111">
        <f>SUM(E45:E46)</f>
        <v>0</v>
      </c>
    </row>
    <row r="45" spans="2:5" ht="12.75">
      <c r="B45" s="112" t="s">
        <v>233</v>
      </c>
      <c r="C45" s="109"/>
      <c r="D45" s="113"/>
      <c r="E45" s="113"/>
    </row>
    <row r="46" spans="2:5" ht="12.75">
      <c r="B46" s="112" t="s">
        <v>234</v>
      </c>
      <c r="C46" s="109"/>
      <c r="D46" s="113"/>
      <c r="E46" s="113"/>
    </row>
    <row r="47" spans="2:5" ht="12.75">
      <c r="B47" s="110"/>
      <c r="C47" s="109"/>
      <c r="D47" s="109"/>
      <c r="E47" s="109"/>
    </row>
    <row r="48" spans="2:5" ht="12.75">
      <c r="B48" s="110" t="s">
        <v>235</v>
      </c>
      <c r="C48" s="111">
        <f>C41-C44</f>
        <v>0</v>
      </c>
      <c r="D48" s="110">
        <f>D41-D44</f>
        <v>0</v>
      </c>
      <c r="E48" s="110">
        <f>E41-E44</f>
        <v>0</v>
      </c>
    </row>
    <row r="49" spans="2:5" ht="13.5" thickBot="1">
      <c r="B49" s="114"/>
      <c r="C49" s="115"/>
      <c r="D49" s="114"/>
      <c r="E49" s="114"/>
    </row>
    <row r="50" spans="2:5" ht="34.5" customHeight="1" thickBot="1">
      <c r="B50" s="99"/>
      <c r="C50" s="99"/>
      <c r="D50" s="99"/>
      <c r="E50" s="99"/>
    </row>
    <row r="51" spans="2:5" ht="12.75">
      <c r="B51" s="100" t="s">
        <v>221</v>
      </c>
      <c r="C51" s="103" t="s">
        <v>203</v>
      </c>
      <c r="D51" s="102" t="s">
        <v>204</v>
      </c>
      <c r="E51" s="103" t="s">
        <v>205</v>
      </c>
    </row>
    <row r="52" spans="2:5" ht="13.5" thickBot="1">
      <c r="B52" s="104"/>
      <c r="C52" s="107" t="s">
        <v>222</v>
      </c>
      <c r="D52" s="106"/>
      <c r="E52" s="107" t="s">
        <v>223</v>
      </c>
    </row>
    <row r="53" spans="2:5" ht="12.75">
      <c r="B53" s="108"/>
      <c r="C53" s="109"/>
      <c r="D53" s="109"/>
      <c r="E53" s="109"/>
    </row>
    <row r="54" spans="2:5" ht="12.75">
      <c r="B54" s="113" t="s">
        <v>236</v>
      </c>
      <c r="C54" s="109">
        <f>C10</f>
        <v>11400</v>
      </c>
      <c r="D54" s="113">
        <f>D10</f>
        <v>885773.99</v>
      </c>
      <c r="E54" s="113">
        <f>E10</f>
        <v>885773.99</v>
      </c>
    </row>
    <row r="55" spans="2:5" ht="12.75">
      <c r="B55" s="113"/>
      <c r="C55" s="109"/>
      <c r="D55" s="113"/>
      <c r="E55" s="113"/>
    </row>
    <row r="56" spans="2:5" ht="12.75">
      <c r="B56" s="116" t="s">
        <v>237</v>
      </c>
      <c r="C56" s="109">
        <f>C42-C45</f>
        <v>0</v>
      </c>
      <c r="D56" s="113">
        <f>D42-D45</f>
        <v>0</v>
      </c>
      <c r="E56" s="113">
        <f>E42-E45</f>
        <v>0</v>
      </c>
    </row>
    <row r="57" spans="2:5" ht="12.75">
      <c r="B57" s="112" t="s">
        <v>230</v>
      </c>
      <c r="C57" s="109">
        <f>C42</f>
        <v>0</v>
      </c>
      <c r="D57" s="113">
        <f>D42</f>
        <v>0</v>
      </c>
      <c r="E57" s="113">
        <f>E42</f>
        <v>0</v>
      </c>
    </row>
    <row r="58" spans="2:5" ht="12.75">
      <c r="B58" s="112" t="s">
        <v>233</v>
      </c>
      <c r="C58" s="109">
        <f>C45</f>
        <v>0</v>
      </c>
      <c r="D58" s="113">
        <f>D45</f>
        <v>0</v>
      </c>
      <c r="E58" s="113">
        <f>E45</f>
        <v>0</v>
      </c>
    </row>
    <row r="59" spans="2:5" ht="12.75">
      <c r="B59" s="117"/>
      <c r="C59" s="109"/>
      <c r="D59" s="113"/>
      <c r="E59" s="113"/>
    </row>
    <row r="60" spans="2:5" ht="12.75">
      <c r="B60" s="117" t="s">
        <v>213</v>
      </c>
      <c r="C60" s="109">
        <f>C15</f>
        <v>4472778</v>
      </c>
      <c r="D60" s="109">
        <f>D15</f>
        <v>1961618.37</v>
      </c>
      <c r="E60" s="109">
        <f>E15</f>
        <v>1922040.46</v>
      </c>
    </row>
    <row r="61" spans="2:5" ht="12.75">
      <c r="B61" s="117"/>
      <c r="C61" s="109"/>
      <c r="D61" s="109"/>
      <c r="E61" s="109"/>
    </row>
    <row r="62" spans="2:5" ht="12.75">
      <c r="B62" s="117" t="s">
        <v>216</v>
      </c>
      <c r="C62" s="118"/>
      <c r="D62" s="109">
        <f>D19</f>
        <v>54737.21</v>
      </c>
      <c r="E62" s="109">
        <f>E19</f>
        <v>54737.21</v>
      </c>
    </row>
    <row r="63" spans="2:5" ht="12.75">
      <c r="B63" s="117"/>
      <c r="C63" s="109"/>
      <c r="D63" s="109"/>
      <c r="E63" s="109"/>
    </row>
    <row r="64" spans="2:5" ht="12.75">
      <c r="B64" s="119" t="s">
        <v>238</v>
      </c>
      <c r="C64" s="111">
        <f>C54+C56-C60+C62</f>
        <v>-4461378</v>
      </c>
      <c r="D64" s="110">
        <f>D54+D56-D60+D62</f>
        <v>-1021107.1700000002</v>
      </c>
      <c r="E64" s="110">
        <f>E54+E56-E60+E62</f>
        <v>-981529.26</v>
      </c>
    </row>
    <row r="65" spans="2:5" ht="12.75">
      <c r="B65" s="119"/>
      <c r="C65" s="111"/>
      <c r="D65" s="110"/>
      <c r="E65" s="110"/>
    </row>
    <row r="66" spans="2:5" ht="25.5">
      <c r="B66" s="120" t="s">
        <v>239</v>
      </c>
      <c r="C66" s="111">
        <f>C64-C56</f>
        <v>-4461378</v>
      </c>
      <c r="D66" s="110">
        <f>D64-D56</f>
        <v>-1021107.1700000002</v>
      </c>
      <c r="E66" s="110">
        <f>E64-E56</f>
        <v>-981529.26</v>
      </c>
    </row>
    <row r="67" spans="2:5" ht="13.5" thickBot="1">
      <c r="B67" s="114"/>
      <c r="C67" s="115"/>
      <c r="D67" s="114"/>
      <c r="E67" s="114"/>
    </row>
    <row r="68" spans="2:5" ht="34.5" customHeight="1" thickBot="1">
      <c r="B68" s="99"/>
      <c r="C68" s="99"/>
      <c r="D68" s="99"/>
      <c r="E68" s="99"/>
    </row>
    <row r="69" spans="2:5" ht="12.75">
      <c r="B69" s="100" t="s">
        <v>221</v>
      </c>
      <c r="C69" s="101" t="s">
        <v>228</v>
      </c>
      <c r="D69" s="102" t="s">
        <v>204</v>
      </c>
      <c r="E69" s="103" t="s">
        <v>205</v>
      </c>
    </row>
    <row r="70" spans="2:5" ht="13.5" thickBot="1">
      <c r="B70" s="104"/>
      <c r="C70" s="105"/>
      <c r="D70" s="106"/>
      <c r="E70" s="107" t="s">
        <v>223</v>
      </c>
    </row>
    <row r="71" spans="2:5" ht="12.75">
      <c r="B71" s="108"/>
      <c r="C71" s="109"/>
      <c r="D71" s="109"/>
      <c r="E71" s="109"/>
    </row>
    <row r="72" spans="2:5" ht="12.75">
      <c r="B72" s="113" t="s">
        <v>210</v>
      </c>
      <c r="C72" s="109">
        <f>C11</f>
        <v>53514966</v>
      </c>
      <c r="D72" s="113">
        <f>D11</f>
        <v>35620142.53</v>
      </c>
      <c r="E72" s="113">
        <f>E11</f>
        <v>35620142.53</v>
      </c>
    </row>
    <row r="73" spans="2:5" ht="12.75">
      <c r="B73" s="113"/>
      <c r="C73" s="109"/>
      <c r="D73" s="113"/>
      <c r="E73" s="113"/>
    </row>
    <row r="74" spans="2:5" ht="25.5">
      <c r="B74" s="121" t="s">
        <v>240</v>
      </c>
      <c r="C74" s="109">
        <f>C75-C76</f>
        <v>0</v>
      </c>
      <c r="D74" s="113">
        <f>D75-D76</f>
        <v>0</v>
      </c>
      <c r="E74" s="113">
        <f>E75-E76</f>
        <v>0</v>
      </c>
    </row>
    <row r="75" spans="2:5" ht="12.75">
      <c r="B75" s="112" t="s">
        <v>231</v>
      </c>
      <c r="C75" s="109">
        <f>C43</f>
        <v>0</v>
      </c>
      <c r="D75" s="113">
        <f>D43</f>
        <v>0</v>
      </c>
      <c r="E75" s="113">
        <f>E43</f>
        <v>0</v>
      </c>
    </row>
    <row r="76" spans="2:5" ht="12.75">
      <c r="B76" s="112" t="s">
        <v>234</v>
      </c>
      <c r="C76" s="109">
        <f>C46</f>
        <v>0</v>
      </c>
      <c r="D76" s="113">
        <f>D46</f>
        <v>0</v>
      </c>
      <c r="E76" s="113">
        <f>E46</f>
        <v>0</v>
      </c>
    </row>
    <row r="77" spans="2:5" ht="12.75">
      <c r="B77" s="117"/>
      <c r="C77" s="109"/>
      <c r="D77" s="113"/>
      <c r="E77" s="113"/>
    </row>
    <row r="78" spans="2:5" ht="12.75">
      <c r="B78" s="117" t="s">
        <v>241</v>
      </c>
      <c r="C78" s="109">
        <f>C16</f>
        <v>47773150</v>
      </c>
      <c r="D78" s="109">
        <f>D16</f>
        <v>30898400.52</v>
      </c>
      <c r="E78" s="109">
        <f>E16</f>
        <v>30736632.34</v>
      </c>
    </row>
    <row r="79" spans="2:5" ht="12.75">
      <c r="B79" s="117"/>
      <c r="C79" s="109"/>
      <c r="D79" s="109"/>
      <c r="E79" s="109"/>
    </row>
    <row r="80" spans="2:5" ht="12.75">
      <c r="B80" s="117" t="s">
        <v>217</v>
      </c>
      <c r="C80" s="118"/>
      <c r="D80" s="109">
        <f>D20</f>
        <v>0</v>
      </c>
      <c r="E80" s="109">
        <f>E20</f>
        <v>0</v>
      </c>
    </row>
    <row r="81" spans="2:5" ht="12.75">
      <c r="B81" s="117"/>
      <c r="C81" s="109"/>
      <c r="D81" s="109"/>
      <c r="E81" s="109"/>
    </row>
    <row r="82" spans="2:5" ht="12.75">
      <c r="B82" s="119" t="s">
        <v>242</v>
      </c>
      <c r="C82" s="111">
        <f>C72+C74-C78+C80</f>
        <v>5741816</v>
      </c>
      <c r="D82" s="110">
        <f>D72+D74-D78+D80</f>
        <v>4721742.010000002</v>
      </c>
      <c r="E82" s="110">
        <f>E72+E74-E78+E80</f>
        <v>4883510.190000001</v>
      </c>
    </row>
    <row r="83" spans="2:5" ht="12.75">
      <c r="B83" s="119"/>
      <c r="C83" s="111"/>
      <c r="D83" s="110"/>
      <c r="E83" s="110"/>
    </row>
    <row r="84" spans="2:5" ht="25.5">
      <c r="B84" s="120" t="s">
        <v>243</v>
      </c>
      <c r="C84" s="111">
        <f>C82-C74</f>
        <v>5741816</v>
      </c>
      <c r="D84" s="110">
        <f>D82-D74</f>
        <v>4721742.010000002</v>
      </c>
      <c r="E84" s="110">
        <f>E82-E74</f>
        <v>4883510.190000001</v>
      </c>
    </row>
    <row r="85" spans="2:5" ht="13.5" thickBot="1">
      <c r="B85" s="114"/>
      <c r="C85" s="115"/>
      <c r="D85" s="114"/>
      <c r="E85" s="11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I22" sqref="I2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74" t="s">
        <v>244</v>
      </c>
      <c r="C3" s="75"/>
      <c r="D3" s="75"/>
      <c r="E3" s="75"/>
      <c r="F3" s="75"/>
      <c r="G3" s="75"/>
      <c r="H3" s="76"/>
    </row>
    <row r="4" spans="2:8" ht="12.75">
      <c r="B4" s="74" t="s">
        <v>125</v>
      </c>
      <c r="C4" s="75"/>
      <c r="D4" s="75"/>
      <c r="E4" s="75"/>
      <c r="F4" s="75"/>
      <c r="G4" s="75"/>
      <c r="H4" s="76"/>
    </row>
    <row r="5" spans="2:8" ht="13.5" thickBot="1">
      <c r="B5" s="77" t="s">
        <v>1</v>
      </c>
      <c r="C5" s="78"/>
      <c r="D5" s="78"/>
      <c r="E5" s="78"/>
      <c r="F5" s="78"/>
      <c r="G5" s="78"/>
      <c r="H5" s="79"/>
    </row>
    <row r="6" spans="2:8" ht="13.5" thickBot="1">
      <c r="B6" s="20"/>
      <c r="C6" s="123" t="s">
        <v>245</v>
      </c>
      <c r="D6" s="124"/>
      <c r="E6" s="124"/>
      <c r="F6" s="124"/>
      <c r="G6" s="125"/>
      <c r="H6" s="126" t="s">
        <v>246</v>
      </c>
    </row>
    <row r="7" spans="2:8" ht="12.75">
      <c r="B7" s="127" t="s">
        <v>221</v>
      </c>
      <c r="C7" s="126" t="s">
        <v>247</v>
      </c>
      <c r="D7" s="82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>
      <c r="B8" s="129" t="s">
        <v>134</v>
      </c>
      <c r="C8" s="130"/>
      <c r="D8" s="84"/>
      <c r="E8" s="130"/>
      <c r="F8" s="130"/>
      <c r="G8" s="130"/>
      <c r="H8" s="130"/>
    </row>
    <row r="9" spans="2:8" ht="12.75">
      <c r="B9" s="110" t="s">
        <v>251</v>
      </c>
      <c r="C9" s="131"/>
      <c r="D9" s="132"/>
      <c r="E9" s="131"/>
      <c r="F9" s="132"/>
      <c r="G9" s="132"/>
      <c r="H9" s="131"/>
    </row>
    <row r="10" spans="2:8" ht="12.75">
      <c r="B10" s="117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ht="12.75">
      <c r="B11" s="117" t="s">
        <v>253</v>
      </c>
      <c r="C11" s="131"/>
      <c r="D11" s="132"/>
      <c r="E11" s="131">
        <f aca="true" t="shared" si="0" ref="E11:E40">C11+D11</f>
        <v>0</v>
      </c>
      <c r="F11" s="132"/>
      <c r="G11" s="132"/>
      <c r="H11" s="131">
        <f aca="true" t="shared" si="1" ref="H11:H16">G11-C11</f>
        <v>0</v>
      </c>
    </row>
    <row r="12" spans="2:8" ht="12.75">
      <c r="B12" s="117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ht="12.75">
      <c r="B13" s="117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ht="12.75">
      <c r="B14" s="117" t="s">
        <v>256</v>
      </c>
      <c r="C14" s="131">
        <v>11400</v>
      </c>
      <c r="D14" s="132">
        <v>0</v>
      </c>
      <c r="E14" s="131">
        <f t="shared" si="0"/>
        <v>11400</v>
      </c>
      <c r="F14" s="132">
        <v>3713.99</v>
      </c>
      <c r="G14" s="132">
        <v>3713.99</v>
      </c>
      <c r="H14" s="131">
        <f t="shared" si="1"/>
        <v>-7686.01</v>
      </c>
    </row>
    <row r="15" spans="2:8" ht="12.75">
      <c r="B15" s="117" t="s">
        <v>257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ht="12.75">
      <c r="B16" s="117" t="s">
        <v>258</v>
      </c>
      <c r="C16" s="131">
        <v>0</v>
      </c>
      <c r="D16" s="132">
        <v>745681.84</v>
      </c>
      <c r="E16" s="131">
        <f t="shared" si="0"/>
        <v>745681.84</v>
      </c>
      <c r="F16" s="132">
        <v>522060</v>
      </c>
      <c r="G16" s="132">
        <v>522060</v>
      </c>
      <c r="H16" s="131">
        <f t="shared" si="1"/>
        <v>522060</v>
      </c>
    </row>
    <row r="17" spans="2:8" ht="25.5">
      <c r="B17" s="121" t="s">
        <v>259</v>
      </c>
      <c r="C17" s="131">
        <f aca="true" t="shared" si="2" ref="C17:H17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ht="12.75">
      <c r="B18" s="134" t="s">
        <v>260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ht="12.75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aca="true" t="shared" si="3" ref="H19:H40">G19-C19</f>
        <v>0</v>
      </c>
    </row>
    <row r="20" spans="2:8" ht="12.75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ht="12.75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ht="12.75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ht="12.75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ht="12.75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ht="12.75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>
      <c r="B29" s="121" t="s">
        <v>271</v>
      </c>
      <c r="C29" s="131">
        <f aca="true" t="shared" si="4" ref="C29:H29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ht="12.75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ht="12.75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ht="12.75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ht="12.75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ht="12.75">
      <c r="B35" s="117" t="s">
        <v>277</v>
      </c>
      <c r="C35" s="131"/>
      <c r="D35" s="132"/>
      <c r="E35" s="131">
        <f t="shared" si="0"/>
        <v>0</v>
      </c>
      <c r="F35" s="132"/>
      <c r="G35" s="132"/>
      <c r="H35" s="131">
        <f t="shared" si="3"/>
        <v>0</v>
      </c>
    </row>
    <row r="36" spans="2:8" ht="12.75">
      <c r="B36" s="117" t="s">
        <v>278</v>
      </c>
      <c r="C36" s="131">
        <f aca="true" t="shared" si="5" ref="C36:H36">C37</f>
        <v>0</v>
      </c>
      <c r="D36" s="131">
        <f t="shared" si="5"/>
        <v>360000</v>
      </c>
      <c r="E36" s="131">
        <f t="shared" si="5"/>
        <v>360000</v>
      </c>
      <c r="F36" s="131">
        <f t="shared" si="5"/>
        <v>360000</v>
      </c>
      <c r="G36" s="131">
        <f t="shared" si="5"/>
        <v>360000</v>
      </c>
      <c r="H36" s="131">
        <f t="shared" si="5"/>
        <v>360000</v>
      </c>
    </row>
    <row r="37" spans="2:8" ht="12.75">
      <c r="B37" s="134" t="s">
        <v>279</v>
      </c>
      <c r="C37" s="131">
        <v>0</v>
      </c>
      <c r="D37" s="132">
        <v>360000</v>
      </c>
      <c r="E37" s="131">
        <f t="shared" si="0"/>
        <v>360000</v>
      </c>
      <c r="F37" s="132">
        <v>360000</v>
      </c>
      <c r="G37" s="132">
        <v>360000</v>
      </c>
      <c r="H37" s="131">
        <f t="shared" si="3"/>
        <v>360000</v>
      </c>
    </row>
    <row r="38" spans="2:8" ht="12.75">
      <c r="B38" s="117" t="s">
        <v>280</v>
      </c>
      <c r="C38" s="131">
        <f aca="true" t="shared" si="6" ref="C38:H38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ht="12.75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ht="12.75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ht="12.75">
      <c r="B41" s="136"/>
      <c r="C41" s="131"/>
      <c r="D41" s="132"/>
      <c r="E41" s="131"/>
      <c r="F41" s="132"/>
      <c r="G41" s="132"/>
      <c r="H41" s="131"/>
    </row>
    <row r="42" spans="2:8" ht="25.5">
      <c r="B42" s="85" t="s">
        <v>283</v>
      </c>
      <c r="C42" s="137">
        <f aca="true" t="shared" si="7" ref="C42:H42">C10+C11+C12+C13+C14+C15+C16+C17+C29+C35+C36+C38</f>
        <v>11400</v>
      </c>
      <c r="D42" s="138">
        <f t="shared" si="7"/>
        <v>1105681.8399999999</v>
      </c>
      <c r="E42" s="138">
        <f t="shared" si="7"/>
        <v>1117081.8399999999</v>
      </c>
      <c r="F42" s="138">
        <f t="shared" si="7"/>
        <v>885773.99</v>
      </c>
      <c r="G42" s="138">
        <f t="shared" si="7"/>
        <v>885773.99</v>
      </c>
      <c r="H42" s="138">
        <f t="shared" si="7"/>
        <v>874373.99</v>
      </c>
    </row>
    <row r="43" spans="2:8" ht="12.75">
      <c r="B43" s="113"/>
      <c r="C43" s="131"/>
      <c r="D43" s="113"/>
      <c r="E43" s="139"/>
      <c r="F43" s="113"/>
      <c r="G43" s="113"/>
      <c r="H43" s="139"/>
    </row>
    <row r="44" spans="2:8" ht="25.5">
      <c r="B44" s="85" t="s">
        <v>284</v>
      </c>
      <c r="C44" s="140"/>
      <c r="D44" s="141"/>
      <c r="E44" s="140"/>
      <c r="F44" s="141"/>
      <c r="G44" s="141"/>
      <c r="H44" s="131"/>
    </row>
    <row r="45" spans="2:8" ht="12.75">
      <c r="B45" s="136"/>
      <c r="C45" s="131"/>
      <c r="D45" s="142"/>
      <c r="E45" s="131"/>
      <c r="F45" s="142"/>
      <c r="G45" s="142"/>
      <c r="H45" s="131"/>
    </row>
    <row r="46" spans="2:8" ht="12.75">
      <c r="B46" s="110" t="s">
        <v>285</v>
      </c>
      <c r="C46" s="131"/>
      <c r="D46" s="132"/>
      <c r="E46" s="131"/>
      <c r="F46" s="132"/>
      <c r="G46" s="132"/>
      <c r="H46" s="131"/>
    </row>
    <row r="47" spans="2:8" ht="12.75">
      <c r="B47" s="117" t="s">
        <v>286</v>
      </c>
      <c r="C47" s="131">
        <f aca="true" t="shared" si="8" ref="C47:H47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>
      <c r="B48" s="135" t="s">
        <v>287</v>
      </c>
      <c r="C48" s="131"/>
      <c r="D48" s="132"/>
      <c r="E48" s="131">
        <f aca="true" t="shared" si="9" ref="E48:E65">C48+D48</f>
        <v>0</v>
      </c>
      <c r="F48" s="132"/>
      <c r="G48" s="132"/>
      <c r="H48" s="131">
        <f aca="true" t="shared" si="10" ref="H48:H65">G48-C48</f>
        <v>0</v>
      </c>
    </row>
    <row r="49" spans="2:8" ht="25.5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ht="12.75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ht="12.75">
      <c r="B56" s="121" t="s">
        <v>295</v>
      </c>
      <c r="C56" s="131">
        <f aca="true" t="shared" si="11" ref="C56:H56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ht="12.75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ht="12.75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ht="12.75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ht="12.75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ht="12.75">
      <c r="B61" s="121" t="s">
        <v>300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ht="12.75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>
      <c r="B64" s="121" t="s">
        <v>303</v>
      </c>
      <c r="C64" s="131">
        <v>53514966</v>
      </c>
      <c r="D64" s="132">
        <v>-970720.79</v>
      </c>
      <c r="E64" s="131">
        <f t="shared" si="9"/>
        <v>52544245.21</v>
      </c>
      <c r="F64" s="132">
        <v>35620142.53</v>
      </c>
      <c r="G64" s="132">
        <v>35620142.53</v>
      </c>
      <c r="H64" s="131">
        <f t="shared" si="10"/>
        <v>-17894823.47</v>
      </c>
    </row>
    <row r="65" spans="2:8" ht="12.75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ht="12.75">
      <c r="B66" s="136"/>
      <c r="C66" s="131"/>
      <c r="D66" s="142"/>
      <c r="E66" s="131"/>
      <c r="F66" s="142"/>
      <c r="G66" s="142"/>
      <c r="H66" s="131"/>
    </row>
    <row r="67" spans="2:8" ht="25.5">
      <c r="B67" s="85" t="s">
        <v>305</v>
      </c>
      <c r="C67" s="137">
        <f aca="true" t="shared" si="13" ref="C67:H67">C47+C56+C61+C64+C65</f>
        <v>53514966</v>
      </c>
      <c r="D67" s="137">
        <f t="shared" si="13"/>
        <v>-970720.79</v>
      </c>
      <c r="E67" s="137">
        <f t="shared" si="13"/>
        <v>52544245.21</v>
      </c>
      <c r="F67" s="137">
        <f t="shared" si="13"/>
        <v>35620142.53</v>
      </c>
      <c r="G67" s="137">
        <f t="shared" si="13"/>
        <v>35620142.53</v>
      </c>
      <c r="H67" s="137">
        <f t="shared" si="13"/>
        <v>-17894823.47</v>
      </c>
    </row>
    <row r="68" spans="2:8" ht="12.75">
      <c r="B68" s="146"/>
      <c r="C68" s="131"/>
      <c r="D68" s="142"/>
      <c r="E68" s="131"/>
      <c r="F68" s="142"/>
      <c r="G68" s="142"/>
      <c r="H68" s="131"/>
    </row>
    <row r="69" spans="2:8" ht="25.5">
      <c r="B69" s="85" t="s">
        <v>306</v>
      </c>
      <c r="C69" s="137">
        <f aca="true" t="shared" si="14" ref="C69:H69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ht="12.75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ht="12.75">
      <c r="B71" s="146"/>
      <c r="C71" s="131"/>
      <c r="D71" s="132"/>
      <c r="E71" s="131"/>
      <c r="F71" s="132"/>
      <c r="G71" s="132"/>
      <c r="H71" s="131"/>
    </row>
    <row r="72" spans="2:8" ht="12.75">
      <c r="B72" s="85" t="s">
        <v>308</v>
      </c>
      <c r="C72" s="137">
        <f aca="true" t="shared" si="15" ref="C72:H72">C42+C67+C69</f>
        <v>53526366</v>
      </c>
      <c r="D72" s="137">
        <f t="shared" si="15"/>
        <v>134961.0499999998</v>
      </c>
      <c r="E72" s="137">
        <f t="shared" si="15"/>
        <v>53661327.05</v>
      </c>
      <c r="F72" s="137">
        <f t="shared" si="15"/>
        <v>36505916.52</v>
      </c>
      <c r="G72" s="137">
        <f t="shared" si="15"/>
        <v>36505916.52</v>
      </c>
      <c r="H72" s="137">
        <f t="shared" si="15"/>
        <v>-17020449.48</v>
      </c>
    </row>
    <row r="73" spans="2:8" ht="12.75">
      <c r="B73" s="146"/>
      <c r="C73" s="131"/>
      <c r="D73" s="132"/>
      <c r="E73" s="131"/>
      <c r="F73" s="132"/>
      <c r="G73" s="132"/>
      <c r="H73" s="131"/>
    </row>
    <row r="74" spans="2:8" ht="12.75">
      <c r="B74" s="85" t="s">
        <v>309</v>
      </c>
      <c r="C74" s="131"/>
      <c r="D74" s="132"/>
      <c r="E74" s="131"/>
      <c r="F74" s="132"/>
      <c r="G74" s="132"/>
      <c r="H74" s="131"/>
    </row>
    <row r="75" spans="2:8" ht="25.5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>
      <c r="B77" s="85" t="s">
        <v>312</v>
      </c>
      <c r="C77" s="137">
        <f aca="true" t="shared" si="16" ref="C77:H77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>
      <c r="B78" s="147"/>
      <c r="C78" s="148"/>
      <c r="D78" s="149"/>
      <c r="E78" s="148"/>
      <c r="F78" s="149"/>
      <c r="G78" s="149"/>
      <c r="H78" s="148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A1" sqref="A1:IV1638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50"/>
    </row>
    <row r="3" spans="2:9" ht="12.75">
      <c r="B3" s="74" t="s">
        <v>313</v>
      </c>
      <c r="C3" s="75"/>
      <c r="D3" s="75"/>
      <c r="E3" s="75"/>
      <c r="F3" s="75"/>
      <c r="G3" s="75"/>
      <c r="H3" s="75"/>
      <c r="I3" s="151"/>
    </row>
    <row r="4" spans="2:9" ht="12.75">
      <c r="B4" s="74" t="s">
        <v>314</v>
      </c>
      <c r="C4" s="75"/>
      <c r="D4" s="75"/>
      <c r="E4" s="75"/>
      <c r="F4" s="75"/>
      <c r="G4" s="75"/>
      <c r="H4" s="75"/>
      <c r="I4" s="151"/>
    </row>
    <row r="5" spans="2:9" ht="12.75">
      <c r="B5" s="74" t="s">
        <v>125</v>
      </c>
      <c r="C5" s="75"/>
      <c r="D5" s="75"/>
      <c r="E5" s="75"/>
      <c r="F5" s="75"/>
      <c r="G5" s="75"/>
      <c r="H5" s="75"/>
      <c r="I5" s="151"/>
    </row>
    <row r="6" spans="2:9" ht="13.5" thickBot="1">
      <c r="B6" s="77" t="s">
        <v>1</v>
      </c>
      <c r="C6" s="78"/>
      <c r="D6" s="78"/>
      <c r="E6" s="78"/>
      <c r="F6" s="78"/>
      <c r="G6" s="78"/>
      <c r="H6" s="78"/>
      <c r="I6" s="152"/>
    </row>
    <row r="7" spans="2:9" ht="15.75" customHeight="1">
      <c r="B7" s="23" t="s">
        <v>2</v>
      </c>
      <c r="C7" s="25"/>
      <c r="D7" s="23" t="s">
        <v>315</v>
      </c>
      <c r="E7" s="24"/>
      <c r="F7" s="24"/>
      <c r="G7" s="24"/>
      <c r="H7" s="25"/>
      <c r="I7" s="126" t="s">
        <v>316</v>
      </c>
    </row>
    <row r="8" spans="2:9" ht="15" customHeight="1" thickBot="1">
      <c r="B8" s="74"/>
      <c r="C8" s="76"/>
      <c r="D8" s="77"/>
      <c r="E8" s="78"/>
      <c r="F8" s="78"/>
      <c r="G8" s="78"/>
      <c r="H8" s="79"/>
      <c r="I8" s="128"/>
    </row>
    <row r="9" spans="2:9" ht="26.25" thickBot="1">
      <c r="B9" s="77"/>
      <c r="C9" s="79"/>
      <c r="D9" s="153" t="s">
        <v>206</v>
      </c>
      <c r="E9" s="2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ht="12.75">
      <c r="B10" s="154" t="s">
        <v>319</v>
      </c>
      <c r="C10" s="155"/>
      <c r="D10" s="156">
        <f aca="true" t="shared" si="0" ref="D10:I10">D11+D19+D29+D39+D49+D59+D72+D76+D63</f>
        <v>4472778</v>
      </c>
      <c r="E10" s="156">
        <f t="shared" si="0"/>
        <v>714111.0499999999</v>
      </c>
      <c r="F10" s="156">
        <f t="shared" si="0"/>
        <v>5186889.05</v>
      </c>
      <c r="G10" s="156">
        <f t="shared" si="0"/>
        <v>1961618.37</v>
      </c>
      <c r="H10" s="156">
        <f t="shared" si="0"/>
        <v>1922040.46</v>
      </c>
      <c r="I10" s="156">
        <f t="shared" si="0"/>
        <v>3225270.68</v>
      </c>
    </row>
    <row r="11" spans="2:9" ht="12.75">
      <c r="B11" s="157" t="s">
        <v>320</v>
      </c>
      <c r="C11" s="158"/>
      <c r="D11" s="139">
        <f aca="true" t="shared" si="1" ref="D11:I11">SUM(D12:D18)</f>
        <v>0</v>
      </c>
      <c r="E11" s="139">
        <f t="shared" si="1"/>
        <v>0</v>
      </c>
      <c r="F11" s="139">
        <f t="shared" si="1"/>
        <v>0</v>
      </c>
      <c r="G11" s="139">
        <f t="shared" si="1"/>
        <v>0</v>
      </c>
      <c r="H11" s="139">
        <f t="shared" si="1"/>
        <v>0</v>
      </c>
      <c r="I11" s="139">
        <f t="shared" si="1"/>
        <v>0</v>
      </c>
    </row>
    <row r="12" spans="2:9" ht="12.75">
      <c r="B12" s="159" t="s">
        <v>321</v>
      </c>
      <c r="C12" s="160"/>
      <c r="D12" s="139"/>
      <c r="E12" s="131"/>
      <c r="F12" s="131">
        <f>D12+E12</f>
        <v>0</v>
      </c>
      <c r="G12" s="131"/>
      <c r="H12" s="131"/>
      <c r="I12" s="131">
        <f>F12-G12</f>
        <v>0</v>
      </c>
    </row>
    <row r="13" spans="2:9" ht="12.75">
      <c r="B13" s="159" t="s">
        <v>322</v>
      </c>
      <c r="C13" s="160"/>
      <c r="D13" s="139"/>
      <c r="E13" s="131"/>
      <c r="F13" s="131">
        <f aca="true" t="shared" si="2" ref="F13:F18">D13+E13</f>
        <v>0</v>
      </c>
      <c r="G13" s="131"/>
      <c r="H13" s="131"/>
      <c r="I13" s="131">
        <f aca="true" t="shared" si="3" ref="I13:I18">F13-G13</f>
        <v>0</v>
      </c>
    </row>
    <row r="14" spans="2:9" ht="12.75">
      <c r="B14" s="159" t="s">
        <v>323</v>
      </c>
      <c r="C14" s="160"/>
      <c r="D14" s="139"/>
      <c r="E14" s="131"/>
      <c r="F14" s="131">
        <f t="shared" si="2"/>
        <v>0</v>
      </c>
      <c r="G14" s="131"/>
      <c r="H14" s="131"/>
      <c r="I14" s="131">
        <f t="shared" si="3"/>
        <v>0</v>
      </c>
    </row>
    <row r="15" spans="2:9" ht="12.75">
      <c r="B15" s="159" t="s">
        <v>324</v>
      </c>
      <c r="C15" s="160"/>
      <c r="D15" s="139"/>
      <c r="E15" s="131"/>
      <c r="F15" s="131">
        <f t="shared" si="2"/>
        <v>0</v>
      </c>
      <c r="G15" s="131"/>
      <c r="H15" s="131"/>
      <c r="I15" s="131">
        <f t="shared" si="3"/>
        <v>0</v>
      </c>
    </row>
    <row r="16" spans="2:9" ht="12.75">
      <c r="B16" s="159" t="s">
        <v>325</v>
      </c>
      <c r="C16" s="160"/>
      <c r="D16" s="139"/>
      <c r="E16" s="131"/>
      <c r="F16" s="131">
        <f t="shared" si="2"/>
        <v>0</v>
      </c>
      <c r="G16" s="131"/>
      <c r="H16" s="131"/>
      <c r="I16" s="131">
        <f t="shared" si="3"/>
        <v>0</v>
      </c>
    </row>
    <row r="17" spans="2:9" ht="12.75">
      <c r="B17" s="159" t="s">
        <v>326</v>
      </c>
      <c r="C17" s="160"/>
      <c r="D17" s="139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2:9" ht="12.75">
      <c r="B18" s="159" t="s">
        <v>327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ht="12.75">
      <c r="B19" s="157" t="s">
        <v>328</v>
      </c>
      <c r="C19" s="158"/>
      <c r="D19" s="139">
        <f aca="true" t="shared" si="4" ref="D19:I19">SUM(D20:D28)</f>
        <v>1173034</v>
      </c>
      <c r="E19" s="139">
        <f t="shared" si="4"/>
        <v>5431.6600000000035</v>
      </c>
      <c r="F19" s="139">
        <f t="shared" si="4"/>
        <v>1178465.66</v>
      </c>
      <c r="G19" s="139">
        <f t="shared" si="4"/>
        <v>584690.33</v>
      </c>
      <c r="H19" s="139">
        <f t="shared" si="4"/>
        <v>584690.33</v>
      </c>
      <c r="I19" s="139">
        <f t="shared" si="4"/>
        <v>593775.3300000001</v>
      </c>
    </row>
    <row r="20" spans="2:9" ht="12.75">
      <c r="B20" s="159" t="s">
        <v>329</v>
      </c>
      <c r="C20" s="160"/>
      <c r="D20" s="139">
        <v>394993</v>
      </c>
      <c r="E20" s="131">
        <v>57264.08</v>
      </c>
      <c r="F20" s="139">
        <f aca="true" t="shared" si="5" ref="F20:F28">D20+E20</f>
        <v>452257.08</v>
      </c>
      <c r="G20" s="131">
        <v>231657.58</v>
      </c>
      <c r="H20" s="131">
        <v>231657.58</v>
      </c>
      <c r="I20" s="131">
        <f>F20-G20</f>
        <v>220599.50000000003</v>
      </c>
    </row>
    <row r="21" spans="2:9" ht="12.75">
      <c r="B21" s="159" t="s">
        <v>330</v>
      </c>
      <c r="C21" s="160"/>
      <c r="D21" s="139">
        <v>32995</v>
      </c>
      <c r="E21" s="131">
        <v>0</v>
      </c>
      <c r="F21" s="139">
        <f t="shared" si="5"/>
        <v>32995</v>
      </c>
      <c r="G21" s="131">
        <v>32932.07</v>
      </c>
      <c r="H21" s="131">
        <v>32932.07</v>
      </c>
      <c r="I21" s="131">
        <f aca="true" t="shared" si="6" ref="I21:I83">F21-G21</f>
        <v>62.93000000000029</v>
      </c>
    </row>
    <row r="22" spans="2:9" ht="12.75">
      <c r="B22" s="159" t="s">
        <v>331</v>
      </c>
      <c r="C22" s="160"/>
      <c r="D22" s="139">
        <v>0</v>
      </c>
      <c r="E22" s="131">
        <v>11000</v>
      </c>
      <c r="F22" s="139">
        <f t="shared" si="5"/>
        <v>11000</v>
      </c>
      <c r="G22" s="131">
        <v>6965.76</v>
      </c>
      <c r="H22" s="131">
        <v>6965.76</v>
      </c>
      <c r="I22" s="131">
        <f t="shared" si="6"/>
        <v>4034.24</v>
      </c>
    </row>
    <row r="23" spans="2:9" ht="12.75">
      <c r="B23" s="159" t="s">
        <v>332</v>
      </c>
      <c r="C23" s="160"/>
      <c r="D23" s="139">
        <v>334484</v>
      </c>
      <c r="E23" s="131">
        <v>-221489.89</v>
      </c>
      <c r="F23" s="139">
        <f t="shared" si="5"/>
        <v>112994.10999999999</v>
      </c>
      <c r="G23" s="131">
        <v>75558.54</v>
      </c>
      <c r="H23" s="131">
        <v>75558.54</v>
      </c>
      <c r="I23" s="131">
        <f t="shared" si="6"/>
        <v>37435.56999999999</v>
      </c>
    </row>
    <row r="24" spans="2:9" ht="12.75">
      <c r="B24" s="159" t="s">
        <v>333</v>
      </c>
      <c r="C24" s="160"/>
      <c r="D24" s="139">
        <v>81440</v>
      </c>
      <c r="E24" s="131">
        <v>74017.63</v>
      </c>
      <c r="F24" s="139">
        <f t="shared" si="5"/>
        <v>155457.63</v>
      </c>
      <c r="G24" s="131">
        <v>86352.11</v>
      </c>
      <c r="H24" s="131">
        <v>86352.11</v>
      </c>
      <c r="I24" s="131">
        <f t="shared" si="6"/>
        <v>69105.52</v>
      </c>
    </row>
    <row r="25" spans="2:9" ht="12.75">
      <c r="B25" s="159" t="s">
        <v>334</v>
      </c>
      <c r="C25" s="160"/>
      <c r="D25" s="139">
        <v>0</v>
      </c>
      <c r="E25" s="131">
        <v>133939.84</v>
      </c>
      <c r="F25" s="139">
        <f t="shared" si="5"/>
        <v>133939.84</v>
      </c>
      <c r="G25" s="131">
        <v>59377.82</v>
      </c>
      <c r="H25" s="131">
        <v>59377.82</v>
      </c>
      <c r="I25" s="131">
        <f t="shared" si="6"/>
        <v>74562.01999999999</v>
      </c>
    </row>
    <row r="26" spans="2:9" ht="12.75">
      <c r="B26" s="159" t="s">
        <v>335</v>
      </c>
      <c r="C26" s="160"/>
      <c r="D26" s="139">
        <v>64833</v>
      </c>
      <c r="E26" s="131">
        <v>-31000</v>
      </c>
      <c r="F26" s="139">
        <f t="shared" si="5"/>
        <v>33833</v>
      </c>
      <c r="G26" s="131">
        <v>1355.84</v>
      </c>
      <c r="H26" s="131">
        <v>1355.84</v>
      </c>
      <c r="I26" s="131">
        <f t="shared" si="6"/>
        <v>32477.16</v>
      </c>
    </row>
    <row r="27" spans="2:9" ht="12.75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ht="12.75">
      <c r="B28" s="159" t="s">
        <v>337</v>
      </c>
      <c r="C28" s="160"/>
      <c r="D28" s="139">
        <v>264289</v>
      </c>
      <c r="E28" s="131">
        <v>-18300</v>
      </c>
      <c r="F28" s="139">
        <f t="shared" si="5"/>
        <v>245989</v>
      </c>
      <c r="G28" s="131">
        <v>90490.61</v>
      </c>
      <c r="H28" s="131">
        <v>90490.61</v>
      </c>
      <c r="I28" s="131">
        <f t="shared" si="6"/>
        <v>155498.39</v>
      </c>
    </row>
    <row r="29" spans="2:9" ht="12.75">
      <c r="B29" s="157" t="s">
        <v>338</v>
      </c>
      <c r="C29" s="158"/>
      <c r="D29" s="139">
        <f aca="true" t="shared" si="7" ref="D29:I29">SUM(D30:D38)</f>
        <v>2745383</v>
      </c>
      <c r="E29" s="139">
        <f t="shared" si="7"/>
        <v>809679.3899999999</v>
      </c>
      <c r="F29" s="139">
        <f t="shared" si="7"/>
        <v>3555062.39</v>
      </c>
      <c r="G29" s="139">
        <f t="shared" si="7"/>
        <v>1299665.04</v>
      </c>
      <c r="H29" s="139">
        <f t="shared" si="7"/>
        <v>1260087.13</v>
      </c>
      <c r="I29" s="139">
        <f t="shared" si="7"/>
        <v>2255397.35</v>
      </c>
    </row>
    <row r="30" spans="2:9" ht="12.75">
      <c r="B30" s="159" t="s">
        <v>339</v>
      </c>
      <c r="C30" s="160"/>
      <c r="D30" s="139">
        <v>207766</v>
      </c>
      <c r="E30" s="131">
        <v>182036.45</v>
      </c>
      <c r="F30" s="139">
        <f aca="true" t="shared" si="8" ref="F30:F38">D30+E30</f>
        <v>389802.45</v>
      </c>
      <c r="G30" s="131">
        <v>215823.4</v>
      </c>
      <c r="H30" s="131">
        <v>215823.4</v>
      </c>
      <c r="I30" s="131">
        <f t="shared" si="6"/>
        <v>173979.05000000002</v>
      </c>
    </row>
    <row r="31" spans="2:9" ht="12.75">
      <c r="B31" s="159" t="s">
        <v>340</v>
      </c>
      <c r="C31" s="160"/>
      <c r="D31" s="139">
        <v>66700</v>
      </c>
      <c r="E31" s="131">
        <v>-37251.67</v>
      </c>
      <c r="F31" s="139">
        <f t="shared" si="8"/>
        <v>29448.33</v>
      </c>
      <c r="G31" s="131">
        <v>29448.33</v>
      </c>
      <c r="H31" s="131">
        <v>29448.33</v>
      </c>
      <c r="I31" s="131">
        <f t="shared" si="6"/>
        <v>0</v>
      </c>
    </row>
    <row r="32" spans="2:9" ht="12.75">
      <c r="B32" s="159" t="s">
        <v>341</v>
      </c>
      <c r="C32" s="160"/>
      <c r="D32" s="139">
        <v>1169456</v>
      </c>
      <c r="E32" s="131">
        <v>506101.35</v>
      </c>
      <c r="F32" s="139">
        <f t="shared" si="8"/>
        <v>1675557.35</v>
      </c>
      <c r="G32" s="131">
        <v>464920.48</v>
      </c>
      <c r="H32" s="131">
        <v>464920.48</v>
      </c>
      <c r="I32" s="131">
        <f t="shared" si="6"/>
        <v>1210636.87</v>
      </c>
    </row>
    <row r="33" spans="2:9" ht="12.75">
      <c r="B33" s="159" t="s">
        <v>342</v>
      </c>
      <c r="C33" s="160"/>
      <c r="D33" s="139">
        <v>32565</v>
      </c>
      <c r="E33" s="131">
        <v>250.69</v>
      </c>
      <c r="F33" s="139">
        <f t="shared" si="8"/>
        <v>32815.69</v>
      </c>
      <c r="G33" s="131">
        <v>775.53</v>
      </c>
      <c r="H33" s="131">
        <v>775.53</v>
      </c>
      <c r="I33" s="131">
        <f t="shared" si="6"/>
        <v>32040.160000000003</v>
      </c>
    </row>
    <row r="34" spans="2:9" ht="12.75">
      <c r="B34" s="159" t="s">
        <v>343</v>
      </c>
      <c r="C34" s="160"/>
      <c r="D34" s="139">
        <v>333620</v>
      </c>
      <c r="E34" s="131">
        <v>-75093.68</v>
      </c>
      <c r="F34" s="139">
        <f t="shared" si="8"/>
        <v>258526.32</v>
      </c>
      <c r="G34" s="131">
        <v>37124.65</v>
      </c>
      <c r="H34" s="131">
        <v>37124.65</v>
      </c>
      <c r="I34" s="131">
        <f t="shared" si="6"/>
        <v>221401.67</v>
      </c>
    </row>
    <row r="35" spans="2:9" ht="12.75">
      <c r="B35" s="159" t="s">
        <v>344</v>
      </c>
      <c r="C35" s="160"/>
      <c r="D35" s="139">
        <v>92600</v>
      </c>
      <c r="E35" s="131">
        <v>28880</v>
      </c>
      <c r="F35" s="139">
        <f t="shared" si="8"/>
        <v>121480</v>
      </c>
      <c r="G35" s="131">
        <v>4640</v>
      </c>
      <c r="H35" s="131">
        <v>4640</v>
      </c>
      <c r="I35" s="131">
        <f t="shared" si="6"/>
        <v>116840</v>
      </c>
    </row>
    <row r="36" spans="2:9" ht="12.75">
      <c r="B36" s="159" t="s">
        <v>345</v>
      </c>
      <c r="C36" s="160"/>
      <c r="D36" s="139">
        <v>159900</v>
      </c>
      <c r="E36" s="131">
        <v>-1100</v>
      </c>
      <c r="F36" s="139">
        <f t="shared" si="8"/>
        <v>158800</v>
      </c>
      <c r="G36" s="131">
        <v>65803.72</v>
      </c>
      <c r="H36" s="131">
        <v>65803.72</v>
      </c>
      <c r="I36" s="131">
        <f t="shared" si="6"/>
        <v>92996.28</v>
      </c>
    </row>
    <row r="37" spans="2:9" ht="12.75">
      <c r="B37" s="159" t="s">
        <v>346</v>
      </c>
      <c r="C37" s="160"/>
      <c r="D37" s="139">
        <v>71802</v>
      </c>
      <c r="E37" s="131">
        <v>0</v>
      </c>
      <c r="F37" s="139">
        <f t="shared" si="8"/>
        <v>71802</v>
      </c>
      <c r="G37" s="131">
        <v>0</v>
      </c>
      <c r="H37" s="131">
        <v>0</v>
      </c>
      <c r="I37" s="131">
        <f t="shared" si="6"/>
        <v>71802</v>
      </c>
    </row>
    <row r="38" spans="2:9" ht="12.75">
      <c r="B38" s="159" t="s">
        <v>347</v>
      </c>
      <c r="C38" s="160"/>
      <c r="D38" s="139">
        <v>610974</v>
      </c>
      <c r="E38" s="131">
        <v>205856.25</v>
      </c>
      <c r="F38" s="139">
        <f t="shared" si="8"/>
        <v>816830.25</v>
      </c>
      <c r="G38" s="131">
        <v>481128.93</v>
      </c>
      <c r="H38" s="131">
        <v>441551.02</v>
      </c>
      <c r="I38" s="131">
        <f t="shared" si="6"/>
        <v>335701.32</v>
      </c>
    </row>
    <row r="39" spans="2:9" ht="25.5" customHeight="1">
      <c r="B39" s="161" t="s">
        <v>348</v>
      </c>
      <c r="C39" s="162"/>
      <c r="D39" s="139">
        <f aca="true" t="shared" si="9" ref="D39:I39">SUM(D40:D48)</f>
        <v>554361</v>
      </c>
      <c r="E39" s="139">
        <f t="shared" si="9"/>
        <v>-101000</v>
      </c>
      <c r="F39" s="139">
        <f>SUM(F40:F48)</f>
        <v>453361</v>
      </c>
      <c r="G39" s="139">
        <f t="shared" si="9"/>
        <v>77263</v>
      </c>
      <c r="H39" s="139">
        <f t="shared" si="9"/>
        <v>77263</v>
      </c>
      <c r="I39" s="139">
        <f t="shared" si="9"/>
        <v>376098</v>
      </c>
    </row>
    <row r="40" spans="2:9" ht="12.75">
      <c r="B40" s="159" t="s">
        <v>349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ht="12.75">
      <c r="B41" s="159" t="s">
        <v>350</v>
      </c>
      <c r="C41" s="160"/>
      <c r="D41" s="139"/>
      <c r="E41" s="131"/>
      <c r="F41" s="139">
        <f aca="true" t="shared" si="10" ref="F41:F83">D41+E41</f>
        <v>0</v>
      </c>
      <c r="G41" s="131"/>
      <c r="H41" s="131"/>
      <c r="I41" s="131">
        <f t="shared" si="6"/>
        <v>0</v>
      </c>
    </row>
    <row r="42" spans="2:9" ht="12.75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ht="12.75">
      <c r="B43" s="159" t="s">
        <v>352</v>
      </c>
      <c r="C43" s="160"/>
      <c r="D43" s="139">
        <v>554361</v>
      </c>
      <c r="E43" s="131">
        <v>-101000</v>
      </c>
      <c r="F43" s="139">
        <f t="shared" si="10"/>
        <v>453361</v>
      </c>
      <c r="G43" s="131">
        <v>77263</v>
      </c>
      <c r="H43" s="131">
        <v>77263</v>
      </c>
      <c r="I43" s="131">
        <f t="shared" si="6"/>
        <v>376098</v>
      </c>
    </row>
    <row r="44" spans="2:9" ht="12.75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ht="12.75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ht="12.75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ht="12.75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ht="12.75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ht="12.75">
      <c r="B49" s="161" t="s">
        <v>358</v>
      </c>
      <c r="C49" s="162"/>
      <c r="D49" s="139">
        <f aca="true" t="shared" si="11" ref="D49:I49">SUM(D50:D58)</f>
        <v>0</v>
      </c>
      <c r="E49" s="139">
        <f t="shared" si="11"/>
        <v>0</v>
      </c>
      <c r="F49" s="139">
        <f t="shared" si="11"/>
        <v>0</v>
      </c>
      <c r="G49" s="139">
        <f t="shared" si="11"/>
        <v>0</v>
      </c>
      <c r="H49" s="139">
        <f t="shared" si="11"/>
        <v>0</v>
      </c>
      <c r="I49" s="139">
        <f t="shared" si="11"/>
        <v>0</v>
      </c>
    </row>
    <row r="50" spans="2:9" ht="12.75">
      <c r="B50" s="159" t="s">
        <v>359</v>
      </c>
      <c r="C50" s="160"/>
      <c r="D50" s="139"/>
      <c r="E50" s="131"/>
      <c r="F50" s="139">
        <f t="shared" si="10"/>
        <v>0</v>
      </c>
      <c r="G50" s="131"/>
      <c r="H50" s="131"/>
      <c r="I50" s="131">
        <f t="shared" si="6"/>
        <v>0</v>
      </c>
    </row>
    <row r="51" spans="2:9" ht="12.75">
      <c r="B51" s="159" t="s">
        <v>360</v>
      </c>
      <c r="C51" s="160"/>
      <c r="D51" s="139"/>
      <c r="E51" s="131"/>
      <c r="F51" s="139">
        <f t="shared" si="10"/>
        <v>0</v>
      </c>
      <c r="G51" s="131"/>
      <c r="H51" s="131"/>
      <c r="I51" s="131">
        <f t="shared" si="6"/>
        <v>0</v>
      </c>
    </row>
    <row r="52" spans="2:9" ht="12.75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ht="12.75">
      <c r="B53" s="159" t="s">
        <v>362</v>
      </c>
      <c r="C53" s="160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2:9" ht="12.75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ht="12.75">
      <c r="B55" s="159" t="s">
        <v>364</v>
      </c>
      <c r="C55" s="160"/>
      <c r="D55" s="139"/>
      <c r="E55" s="131"/>
      <c r="F55" s="139">
        <f t="shared" si="10"/>
        <v>0</v>
      </c>
      <c r="G55" s="131"/>
      <c r="H55" s="131"/>
      <c r="I55" s="131">
        <f t="shared" si="6"/>
        <v>0</v>
      </c>
    </row>
    <row r="56" spans="2:9" ht="12.75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ht="12.75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ht="12.75">
      <c r="B58" s="159" t="s">
        <v>367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ht="12.75">
      <c r="B59" s="157" t="s">
        <v>368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ht="12.75">
      <c r="B60" s="159" t="s">
        <v>369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ht="12.75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ht="12.75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ht="12.75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ht="12.75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ht="12.75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ht="12.75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ht="12.75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ht="12.75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ht="12.75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ht="12.75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ht="12.75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ht="12.75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ht="12.75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ht="12.75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ht="12.75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ht="12.75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ht="12.75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ht="12.75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ht="12.75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ht="12.75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ht="12.75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ht="12.75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ht="12.75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ht="12.75">
      <c r="B84" s="163"/>
      <c r="C84" s="164"/>
      <c r="D84" s="165"/>
      <c r="E84" s="144"/>
      <c r="F84" s="144"/>
      <c r="G84" s="144"/>
      <c r="H84" s="144"/>
      <c r="I84" s="144"/>
    </row>
    <row r="85" spans="2:9" ht="12.75">
      <c r="B85" s="166" t="s">
        <v>393</v>
      </c>
      <c r="C85" s="167"/>
      <c r="D85" s="168">
        <f aca="true" t="shared" si="12" ref="D85:I85">D86+D104+D94+D114+D124+D134+D138+D147+D151</f>
        <v>47773150</v>
      </c>
      <c r="E85" s="168">
        <f>E86+E104+E94+E114+E124+E134+E138+E147+E151</f>
        <v>1864470</v>
      </c>
      <c r="F85" s="168">
        <f t="shared" si="12"/>
        <v>49637619.99999999</v>
      </c>
      <c r="G85" s="168">
        <f>G86+G104+G94+G114+G124+G134+G138+G147+G151</f>
        <v>30898400.52</v>
      </c>
      <c r="H85" s="168">
        <f>H86+H104+H94+H114+H124+H134+H138+H147+H151</f>
        <v>30736632.339999996</v>
      </c>
      <c r="I85" s="168">
        <f t="shared" si="12"/>
        <v>18739219.479999993</v>
      </c>
    </row>
    <row r="86" spans="2:9" ht="12.75">
      <c r="B86" s="157" t="s">
        <v>320</v>
      </c>
      <c r="C86" s="158"/>
      <c r="D86" s="139">
        <f>SUM(D87:D93)</f>
        <v>42825006</v>
      </c>
      <c r="E86" s="139">
        <f>SUM(E87:E93)</f>
        <v>2012041</v>
      </c>
      <c r="F86" s="139">
        <f>SUM(F87:F93)</f>
        <v>44837046.99999999</v>
      </c>
      <c r="G86" s="139">
        <f>SUM(G87:G93)</f>
        <v>27591824.29</v>
      </c>
      <c r="H86" s="139">
        <f>SUM(H87:H93)</f>
        <v>27464293.119999997</v>
      </c>
      <c r="I86" s="131">
        <f aca="true" t="shared" si="13" ref="I86:I149">F86-G86</f>
        <v>17245222.709999993</v>
      </c>
    </row>
    <row r="87" spans="2:9" ht="12.75">
      <c r="B87" s="159" t="s">
        <v>321</v>
      </c>
      <c r="C87" s="160"/>
      <c r="D87" s="139">
        <v>24940082.05</v>
      </c>
      <c r="E87" s="131">
        <v>1849399.2</v>
      </c>
      <c r="F87" s="139">
        <f aca="true" t="shared" si="14" ref="F87:F103">D87+E87</f>
        <v>26789481.25</v>
      </c>
      <c r="G87" s="131">
        <v>19201274.99</v>
      </c>
      <c r="H87" s="131">
        <v>19201274.99</v>
      </c>
      <c r="I87" s="131">
        <f t="shared" si="13"/>
        <v>7588206.260000002</v>
      </c>
    </row>
    <row r="88" spans="2:9" ht="12.75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ht="12.75">
      <c r="B89" s="159" t="s">
        <v>323</v>
      </c>
      <c r="C89" s="160"/>
      <c r="D89" s="139">
        <v>6332482.96</v>
      </c>
      <c r="E89" s="131">
        <v>906795.08</v>
      </c>
      <c r="F89" s="139">
        <f t="shared" si="14"/>
        <v>7239278.04</v>
      </c>
      <c r="G89" s="131">
        <v>1324638.66</v>
      </c>
      <c r="H89" s="131">
        <v>1324638.66</v>
      </c>
      <c r="I89" s="131">
        <f t="shared" si="13"/>
        <v>5914639.38</v>
      </c>
    </row>
    <row r="90" spans="2:9" ht="12.75">
      <c r="B90" s="159" t="s">
        <v>324</v>
      </c>
      <c r="C90" s="160"/>
      <c r="D90" s="139">
        <v>6541097.59</v>
      </c>
      <c r="E90" s="131">
        <v>498202.56</v>
      </c>
      <c r="F90" s="139">
        <f t="shared" si="14"/>
        <v>7039300.149999999</v>
      </c>
      <c r="G90" s="131">
        <v>4969475.48</v>
      </c>
      <c r="H90" s="131">
        <v>4841944.31</v>
      </c>
      <c r="I90" s="131">
        <f t="shared" si="13"/>
        <v>2069824.669999999</v>
      </c>
    </row>
    <row r="91" spans="2:9" ht="12.75">
      <c r="B91" s="159" t="s">
        <v>325</v>
      </c>
      <c r="C91" s="160"/>
      <c r="D91" s="139">
        <v>2170173.4</v>
      </c>
      <c r="E91" s="131">
        <v>1089848.33</v>
      </c>
      <c r="F91" s="139">
        <f t="shared" si="14"/>
        <v>3260021.73</v>
      </c>
      <c r="G91" s="131">
        <v>1587469.5</v>
      </c>
      <c r="H91" s="131">
        <v>1587469.5</v>
      </c>
      <c r="I91" s="131">
        <f t="shared" si="13"/>
        <v>1672552.23</v>
      </c>
    </row>
    <row r="92" spans="2:9" ht="12.75">
      <c r="B92" s="159" t="s">
        <v>326</v>
      </c>
      <c r="C92" s="160"/>
      <c r="D92" s="139">
        <v>0</v>
      </c>
      <c r="E92" s="131">
        <v>0</v>
      </c>
      <c r="F92" s="139">
        <f t="shared" si="14"/>
        <v>0</v>
      </c>
      <c r="G92" s="131">
        <v>0</v>
      </c>
      <c r="H92" s="131">
        <v>0</v>
      </c>
      <c r="I92" s="131">
        <f t="shared" si="13"/>
        <v>0</v>
      </c>
    </row>
    <row r="93" spans="2:9" ht="12.75">
      <c r="B93" s="159" t="s">
        <v>327</v>
      </c>
      <c r="C93" s="160"/>
      <c r="D93" s="139">
        <v>2841170</v>
      </c>
      <c r="E93" s="131">
        <v>-2332204.17</v>
      </c>
      <c r="F93" s="139">
        <f t="shared" si="14"/>
        <v>508965.8300000001</v>
      </c>
      <c r="G93" s="131">
        <v>508965.66</v>
      </c>
      <c r="H93" s="131">
        <v>508965.66</v>
      </c>
      <c r="I93" s="131">
        <f t="shared" si="13"/>
        <v>0.17000000010011718</v>
      </c>
    </row>
    <row r="94" spans="2:9" ht="12.75">
      <c r="B94" s="157" t="s">
        <v>328</v>
      </c>
      <c r="C94" s="158"/>
      <c r="D94" s="139">
        <f>SUM(D95:D103)</f>
        <v>1297838</v>
      </c>
      <c r="E94" s="139">
        <f>SUM(E95:E103)</f>
        <v>352004.69000000006</v>
      </c>
      <c r="F94" s="139">
        <f>SUM(F95:F103)</f>
        <v>1649842.69</v>
      </c>
      <c r="G94" s="139">
        <f>SUM(G95:G103)</f>
        <v>1248786.3199999998</v>
      </c>
      <c r="H94" s="139">
        <f>SUM(H95:H103)</f>
        <v>1248786.3199999998</v>
      </c>
      <c r="I94" s="131">
        <f t="shared" si="13"/>
        <v>401056.3700000001</v>
      </c>
    </row>
    <row r="95" spans="2:9" ht="12.75">
      <c r="B95" s="159" t="s">
        <v>329</v>
      </c>
      <c r="C95" s="160"/>
      <c r="D95" s="139">
        <v>529743</v>
      </c>
      <c r="E95" s="131">
        <v>-125243.87</v>
      </c>
      <c r="F95" s="139">
        <f t="shared" si="14"/>
        <v>404499.13</v>
      </c>
      <c r="G95" s="131">
        <v>320061.38</v>
      </c>
      <c r="H95" s="131">
        <v>320061.38</v>
      </c>
      <c r="I95" s="131">
        <f t="shared" si="13"/>
        <v>84437.75</v>
      </c>
    </row>
    <row r="96" spans="2:9" ht="12.75">
      <c r="B96" s="159" t="s">
        <v>330</v>
      </c>
      <c r="C96" s="160"/>
      <c r="D96" s="139">
        <v>142808</v>
      </c>
      <c r="E96" s="131">
        <v>-44702.94</v>
      </c>
      <c r="F96" s="139">
        <f t="shared" si="14"/>
        <v>98105.06</v>
      </c>
      <c r="G96" s="131">
        <v>95248.34</v>
      </c>
      <c r="H96" s="131">
        <v>95248.34</v>
      </c>
      <c r="I96" s="131">
        <f t="shared" si="13"/>
        <v>2856.720000000001</v>
      </c>
    </row>
    <row r="97" spans="2:9" ht="12.75">
      <c r="B97" s="159" t="s">
        <v>331</v>
      </c>
      <c r="C97" s="160"/>
      <c r="D97" s="139">
        <v>0</v>
      </c>
      <c r="E97" s="131">
        <v>75909.2</v>
      </c>
      <c r="F97" s="139">
        <f t="shared" si="14"/>
        <v>75909.2</v>
      </c>
      <c r="G97" s="131">
        <v>60797.43</v>
      </c>
      <c r="H97" s="131">
        <v>60797.43</v>
      </c>
      <c r="I97" s="131">
        <f t="shared" si="13"/>
        <v>15111.769999999997</v>
      </c>
    </row>
    <row r="98" spans="2:9" ht="12.75">
      <c r="B98" s="159" t="s">
        <v>332</v>
      </c>
      <c r="C98" s="160"/>
      <c r="D98" s="139">
        <v>81169</v>
      </c>
      <c r="E98" s="131">
        <v>124514.11</v>
      </c>
      <c r="F98" s="139">
        <f t="shared" si="14"/>
        <v>205683.11</v>
      </c>
      <c r="G98" s="131">
        <v>205683.11</v>
      </c>
      <c r="H98" s="131">
        <v>205683.11</v>
      </c>
      <c r="I98" s="131">
        <f t="shared" si="13"/>
        <v>0</v>
      </c>
    </row>
    <row r="99" spans="2:9" ht="12.75">
      <c r="B99" s="159" t="s">
        <v>333</v>
      </c>
      <c r="C99" s="160"/>
      <c r="D99" s="139">
        <v>94988</v>
      </c>
      <c r="E99" s="131">
        <v>111343.71</v>
      </c>
      <c r="F99" s="139">
        <f t="shared" si="14"/>
        <v>206331.71000000002</v>
      </c>
      <c r="G99" s="131">
        <v>182283.7</v>
      </c>
      <c r="H99" s="131">
        <v>182283.7</v>
      </c>
      <c r="I99" s="131">
        <f t="shared" si="13"/>
        <v>24048.01000000001</v>
      </c>
    </row>
    <row r="100" spans="2:9" ht="12.75">
      <c r="B100" s="159" t="s">
        <v>334</v>
      </c>
      <c r="C100" s="160"/>
      <c r="D100" s="139">
        <v>266000</v>
      </c>
      <c r="E100" s="131">
        <v>86319.56</v>
      </c>
      <c r="F100" s="139">
        <f t="shared" si="14"/>
        <v>352319.56</v>
      </c>
      <c r="G100" s="131">
        <v>208817.45</v>
      </c>
      <c r="H100" s="131">
        <v>208817.45</v>
      </c>
      <c r="I100" s="131">
        <f t="shared" si="13"/>
        <v>143502.11</v>
      </c>
    </row>
    <row r="101" spans="2:9" ht="12.75">
      <c r="B101" s="159" t="s">
        <v>335</v>
      </c>
      <c r="C101" s="160"/>
      <c r="D101" s="139">
        <v>32758</v>
      </c>
      <c r="E101" s="131">
        <v>-12913.87</v>
      </c>
      <c r="F101" s="139">
        <f t="shared" si="14"/>
        <v>19844.129999999997</v>
      </c>
      <c r="G101" s="131">
        <v>13294.13</v>
      </c>
      <c r="H101" s="131">
        <v>13294.13</v>
      </c>
      <c r="I101" s="131">
        <f t="shared" si="13"/>
        <v>6549.999999999998</v>
      </c>
    </row>
    <row r="102" spans="2:9" ht="12.75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ht="12.75">
      <c r="B103" s="159" t="s">
        <v>337</v>
      </c>
      <c r="C103" s="160"/>
      <c r="D103" s="139">
        <v>150372</v>
      </c>
      <c r="E103" s="131">
        <v>136778.79</v>
      </c>
      <c r="F103" s="139">
        <f t="shared" si="14"/>
        <v>287150.79000000004</v>
      </c>
      <c r="G103" s="131">
        <v>162600.78</v>
      </c>
      <c r="H103" s="131">
        <v>162600.78</v>
      </c>
      <c r="I103" s="131">
        <f t="shared" si="13"/>
        <v>124550.01000000004</v>
      </c>
    </row>
    <row r="104" spans="2:9" ht="12.75">
      <c r="B104" s="157" t="s">
        <v>338</v>
      </c>
      <c r="C104" s="158"/>
      <c r="D104" s="139">
        <f>SUM(D105:D113)</f>
        <v>3650306</v>
      </c>
      <c r="E104" s="139">
        <f>SUM(E105:E113)</f>
        <v>-628430.69</v>
      </c>
      <c r="F104" s="139">
        <f>SUM(F105:F113)</f>
        <v>3021875.31</v>
      </c>
      <c r="G104" s="139">
        <f>SUM(G105:G113)</f>
        <v>1984047.9099999997</v>
      </c>
      <c r="H104" s="139">
        <f>SUM(H105:H113)</f>
        <v>1949810.9</v>
      </c>
      <c r="I104" s="131">
        <f t="shared" si="13"/>
        <v>1037827.4000000004</v>
      </c>
    </row>
    <row r="105" spans="2:9" ht="12.75">
      <c r="B105" s="159" t="s">
        <v>339</v>
      </c>
      <c r="C105" s="160"/>
      <c r="D105" s="139">
        <v>1036034</v>
      </c>
      <c r="E105" s="131">
        <v>-85126.55</v>
      </c>
      <c r="F105" s="131">
        <f>D105+E105</f>
        <v>950907.45</v>
      </c>
      <c r="G105" s="131">
        <v>769056.02</v>
      </c>
      <c r="H105" s="131">
        <v>769056.02</v>
      </c>
      <c r="I105" s="131">
        <f t="shared" si="13"/>
        <v>181851.42999999993</v>
      </c>
    </row>
    <row r="106" spans="2:9" ht="12.75">
      <c r="B106" s="159" t="s">
        <v>340</v>
      </c>
      <c r="C106" s="160"/>
      <c r="D106" s="139">
        <v>292539.26</v>
      </c>
      <c r="E106" s="131">
        <v>10201.19</v>
      </c>
      <c r="F106" s="131">
        <f aca="true" t="shared" si="15" ref="F106:F113">D106+E106</f>
        <v>302740.45</v>
      </c>
      <c r="G106" s="131">
        <v>302740.45</v>
      </c>
      <c r="H106" s="131">
        <v>302740.45</v>
      </c>
      <c r="I106" s="131">
        <f t="shared" si="13"/>
        <v>0</v>
      </c>
    </row>
    <row r="107" spans="2:9" ht="12.75">
      <c r="B107" s="159" t="s">
        <v>341</v>
      </c>
      <c r="C107" s="160"/>
      <c r="D107" s="139">
        <v>599513</v>
      </c>
      <c r="E107" s="131">
        <v>120559.03</v>
      </c>
      <c r="F107" s="131">
        <f t="shared" si="15"/>
        <v>720072.03</v>
      </c>
      <c r="G107" s="131">
        <v>199300.37</v>
      </c>
      <c r="H107" s="131">
        <v>199300.37</v>
      </c>
      <c r="I107" s="131">
        <f t="shared" si="13"/>
        <v>520771.66000000003</v>
      </c>
    </row>
    <row r="108" spans="2:9" ht="12.75">
      <c r="B108" s="159" t="s">
        <v>342</v>
      </c>
      <c r="C108" s="160"/>
      <c r="D108" s="139">
        <v>286800</v>
      </c>
      <c r="E108" s="131">
        <v>-241977.97</v>
      </c>
      <c r="F108" s="131">
        <f t="shared" si="15"/>
        <v>44822.03</v>
      </c>
      <c r="G108" s="131">
        <v>17686.56</v>
      </c>
      <c r="H108" s="131">
        <v>17686.56</v>
      </c>
      <c r="I108" s="131">
        <f t="shared" si="13"/>
        <v>27135.469999999998</v>
      </c>
    </row>
    <row r="109" spans="2:9" ht="12.75">
      <c r="B109" s="159" t="s">
        <v>343</v>
      </c>
      <c r="C109" s="160"/>
      <c r="D109" s="139">
        <v>333814</v>
      </c>
      <c r="E109" s="131">
        <v>-290634.75</v>
      </c>
      <c r="F109" s="131">
        <f t="shared" si="15"/>
        <v>43179.25</v>
      </c>
      <c r="G109" s="131">
        <v>39879.25</v>
      </c>
      <c r="H109" s="131">
        <v>39879.25</v>
      </c>
      <c r="I109" s="131">
        <f t="shared" si="13"/>
        <v>3300</v>
      </c>
    </row>
    <row r="110" spans="2:9" ht="12.75">
      <c r="B110" s="159" t="s">
        <v>344</v>
      </c>
      <c r="C110" s="160"/>
      <c r="D110" s="139">
        <v>24305.74</v>
      </c>
      <c r="E110" s="131">
        <v>69030.97</v>
      </c>
      <c r="F110" s="131">
        <f t="shared" si="15"/>
        <v>93336.71</v>
      </c>
      <c r="G110" s="131">
        <v>93336.71</v>
      </c>
      <c r="H110" s="131">
        <v>93336.71</v>
      </c>
      <c r="I110" s="131">
        <f t="shared" si="13"/>
        <v>0</v>
      </c>
    </row>
    <row r="111" spans="2:9" ht="12.75">
      <c r="B111" s="159" t="s">
        <v>345</v>
      </c>
      <c r="C111" s="160"/>
      <c r="D111" s="139">
        <v>400696</v>
      </c>
      <c r="E111" s="131">
        <v>-247976.61</v>
      </c>
      <c r="F111" s="131">
        <f t="shared" si="15"/>
        <v>152719.39</v>
      </c>
      <c r="G111" s="131">
        <v>98551.15</v>
      </c>
      <c r="H111" s="131">
        <v>98551.15</v>
      </c>
      <c r="I111" s="131">
        <f t="shared" si="13"/>
        <v>54168.24000000002</v>
      </c>
    </row>
    <row r="112" spans="2:9" ht="12.75">
      <c r="B112" s="159" t="s">
        <v>346</v>
      </c>
      <c r="C112" s="160"/>
      <c r="D112" s="139">
        <v>116157</v>
      </c>
      <c r="E112" s="131">
        <v>-33200</v>
      </c>
      <c r="F112" s="131">
        <f t="shared" si="15"/>
        <v>82957</v>
      </c>
      <c r="G112" s="131">
        <v>8300</v>
      </c>
      <c r="H112" s="131">
        <v>8300</v>
      </c>
      <c r="I112" s="131">
        <f t="shared" si="13"/>
        <v>74657</v>
      </c>
    </row>
    <row r="113" spans="2:9" ht="12.75">
      <c r="B113" s="159" t="s">
        <v>347</v>
      </c>
      <c r="C113" s="160"/>
      <c r="D113" s="139">
        <v>560447</v>
      </c>
      <c r="E113" s="131">
        <v>70694</v>
      </c>
      <c r="F113" s="131">
        <f t="shared" si="15"/>
        <v>631141</v>
      </c>
      <c r="G113" s="131">
        <v>455197.4</v>
      </c>
      <c r="H113" s="131">
        <v>420960.39</v>
      </c>
      <c r="I113" s="131">
        <f t="shared" si="13"/>
        <v>175943.59999999998</v>
      </c>
    </row>
    <row r="114" spans="2:9" ht="25.5" customHeight="1">
      <c r="B114" s="161" t="s">
        <v>348</v>
      </c>
      <c r="C114" s="162"/>
      <c r="D114" s="139">
        <f>SUM(D115:D123)</f>
        <v>0</v>
      </c>
      <c r="E114" s="139">
        <f>SUM(E115:E123)</f>
        <v>0</v>
      </c>
      <c r="F114" s="139">
        <f>SUM(F115:F123)</f>
        <v>0</v>
      </c>
      <c r="G114" s="139">
        <f>SUM(G115:G123)</f>
        <v>0</v>
      </c>
      <c r="H114" s="139">
        <f>SUM(H115:H123)</f>
        <v>0</v>
      </c>
      <c r="I114" s="131">
        <f t="shared" si="13"/>
        <v>0</v>
      </c>
    </row>
    <row r="115" spans="2:9" ht="12.75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ht="12.75">
      <c r="B116" s="159" t="s">
        <v>350</v>
      </c>
      <c r="C116" s="160"/>
      <c r="D116" s="139"/>
      <c r="E116" s="131"/>
      <c r="F116" s="131">
        <f aca="true" t="shared" si="16" ref="F116:F123">D116+E116</f>
        <v>0</v>
      </c>
      <c r="G116" s="131"/>
      <c r="H116" s="131"/>
      <c r="I116" s="131">
        <f t="shared" si="13"/>
        <v>0</v>
      </c>
    </row>
    <row r="117" spans="2:9" ht="12.75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ht="12.75">
      <c r="B118" s="159" t="s">
        <v>352</v>
      </c>
      <c r="C118" s="160"/>
      <c r="D118" s="139"/>
      <c r="E118" s="131"/>
      <c r="F118" s="131">
        <f t="shared" si="16"/>
        <v>0</v>
      </c>
      <c r="G118" s="131"/>
      <c r="H118" s="131"/>
      <c r="I118" s="131">
        <f t="shared" si="13"/>
        <v>0</v>
      </c>
    </row>
    <row r="119" spans="2:9" ht="12.75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ht="12.75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ht="12.75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ht="12.75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ht="12.75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ht="12.75">
      <c r="B124" s="157" t="s">
        <v>358</v>
      </c>
      <c r="C124" s="158"/>
      <c r="D124" s="139">
        <f>SUM(D125:D133)</f>
        <v>0</v>
      </c>
      <c r="E124" s="139">
        <f>SUM(E125:E133)</f>
        <v>128855</v>
      </c>
      <c r="F124" s="139">
        <f>SUM(F125:F133)</f>
        <v>128855</v>
      </c>
      <c r="G124" s="139">
        <f>SUM(G125:G133)</f>
        <v>73742</v>
      </c>
      <c r="H124" s="139">
        <f>SUM(H125:H133)</f>
        <v>73742</v>
      </c>
      <c r="I124" s="131">
        <f t="shared" si="13"/>
        <v>55113</v>
      </c>
    </row>
    <row r="125" spans="2:9" ht="12.75">
      <c r="B125" s="159" t="s">
        <v>359</v>
      </c>
      <c r="C125" s="160"/>
      <c r="D125" s="139">
        <v>0</v>
      </c>
      <c r="E125" s="131">
        <v>57676</v>
      </c>
      <c r="F125" s="131">
        <f>D125+E125</f>
        <v>57676</v>
      </c>
      <c r="G125" s="131">
        <v>28659</v>
      </c>
      <c r="H125" s="131">
        <v>28659</v>
      </c>
      <c r="I125" s="131">
        <f t="shared" si="13"/>
        <v>29017</v>
      </c>
    </row>
    <row r="126" spans="2:9" ht="12.75">
      <c r="B126" s="159" t="s">
        <v>360</v>
      </c>
      <c r="C126" s="160"/>
      <c r="D126" s="139">
        <v>0</v>
      </c>
      <c r="E126" s="131">
        <v>54000</v>
      </c>
      <c r="F126" s="131">
        <f aca="true" t="shared" si="17" ref="F126:F133">D126+E126</f>
        <v>54000</v>
      </c>
      <c r="G126" s="131">
        <v>27904</v>
      </c>
      <c r="H126" s="131">
        <v>27904</v>
      </c>
      <c r="I126" s="131">
        <f t="shared" si="13"/>
        <v>26096</v>
      </c>
    </row>
    <row r="127" spans="2:9" ht="12.75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ht="12.75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ht="12.75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ht="12.75">
      <c r="B130" s="159" t="s">
        <v>364</v>
      </c>
      <c r="C130" s="160"/>
      <c r="D130" s="139">
        <v>0</v>
      </c>
      <c r="E130" s="131">
        <v>17179</v>
      </c>
      <c r="F130" s="131">
        <f t="shared" si="17"/>
        <v>17179</v>
      </c>
      <c r="G130" s="131">
        <v>17179</v>
      </c>
      <c r="H130" s="131">
        <v>17179</v>
      </c>
      <c r="I130" s="131">
        <f t="shared" si="13"/>
        <v>0</v>
      </c>
    </row>
    <row r="131" spans="2:9" ht="12.75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ht="12.75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ht="12.75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ht="12.75">
      <c r="B134" s="157" t="s">
        <v>368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ht="12.75">
      <c r="B135" s="159" t="s">
        <v>369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ht="12.75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ht="12.75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ht="12.75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ht="12.75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ht="12.75">
      <c r="B140" s="159" t="s">
        <v>374</v>
      </c>
      <c r="C140" s="160"/>
      <c r="D140" s="139"/>
      <c r="E140" s="131"/>
      <c r="F140" s="131">
        <f aca="true" t="shared" si="18" ref="F140:F146">D140+E140</f>
        <v>0</v>
      </c>
      <c r="G140" s="131"/>
      <c r="H140" s="131"/>
      <c r="I140" s="131">
        <f t="shared" si="13"/>
        <v>0</v>
      </c>
    </row>
    <row r="141" spans="2:9" ht="12.75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ht="12.75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ht="12.75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ht="12.75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ht="12.75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ht="12.75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ht="12.75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ht="12.75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ht="12.75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ht="12.75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aca="true" t="shared" si="19" ref="I150:I158">F150-G150</f>
        <v>0</v>
      </c>
    </row>
    <row r="151" spans="2:9" ht="12.75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ht="12.75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ht="12.75">
      <c r="B153" s="159" t="s">
        <v>387</v>
      </c>
      <c r="C153" s="160"/>
      <c r="D153" s="139"/>
      <c r="E153" s="131"/>
      <c r="F153" s="131">
        <f aca="true" t="shared" si="20" ref="F153:F158">D153+E153</f>
        <v>0</v>
      </c>
      <c r="G153" s="131"/>
      <c r="H153" s="131"/>
      <c r="I153" s="131">
        <f t="shared" si="19"/>
        <v>0</v>
      </c>
    </row>
    <row r="154" spans="2:9" ht="12.75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ht="12.75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ht="12.75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ht="12.75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ht="12.75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ht="12.75">
      <c r="B159" s="157"/>
      <c r="C159" s="158"/>
      <c r="D159" s="139"/>
      <c r="E159" s="131"/>
      <c r="F159" s="131"/>
      <c r="G159" s="131"/>
      <c r="H159" s="131"/>
      <c r="I159" s="131"/>
    </row>
    <row r="160" spans="2:9" ht="12.75">
      <c r="B160" s="169" t="s">
        <v>394</v>
      </c>
      <c r="C160" s="170"/>
      <c r="D160" s="156">
        <f aca="true" t="shared" si="21" ref="D160:I160">D10+D85</f>
        <v>52245928</v>
      </c>
      <c r="E160" s="156">
        <f t="shared" si="21"/>
        <v>2578581.05</v>
      </c>
      <c r="F160" s="156">
        <f t="shared" si="21"/>
        <v>54824509.04999999</v>
      </c>
      <c r="G160" s="156">
        <f t="shared" si="21"/>
        <v>32860018.89</v>
      </c>
      <c r="H160" s="156">
        <f t="shared" si="21"/>
        <v>32658672.799999997</v>
      </c>
      <c r="I160" s="156">
        <f t="shared" si="21"/>
        <v>21964490.159999993</v>
      </c>
    </row>
    <row r="161" spans="2:9" ht="13.5" thickBot="1">
      <c r="B161" s="171"/>
      <c r="C161" s="172"/>
      <c r="D161" s="173"/>
      <c r="E161" s="148"/>
      <c r="F161" s="148"/>
      <c r="G161" s="148"/>
      <c r="H161" s="148"/>
      <c r="I161" s="148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K20" sqref="K2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26" t="s">
        <v>313</v>
      </c>
      <c r="C3" s="27"/>
      <c r="D3" s="27"/>
      <c r="E3" s="27"/>
      <c r="F3" s="27"/>
      <c r="G3" s="27"/>
      <c r="H3" s="28"/>
    </row>
    <row r="4" spans="2:8" ht="12.75">
      <c r="B4" s="26" t="s">
        <v>395</v>
      </c>
      <c r="C4" s="27"/>
      <c r="D4" s="27"/>
      <c r="E4" s="27"/>
      <c r="F4" s="27"/>
      <c r="G4" s="27"/>
      <c r="H4" s="28"/>
    </row>
    <row r="5" spans="2:8" ht="12.75">
      <c r="B5" s="26" t="s">
        <v>125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82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84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84"/>
    </row>
    <row r="9" spans="2:8" ht="12.75">
      <c r="B9" s="180" t="s">
        <v>396</v>
      </c>
      <c r="C9" s="181">
        <f aca="true" t="shared" si="0" ref="C9:H9">SUM(C10:C17)</f>
        <v>4472778</v>
      </c>
      <c r="D9" s="181">
        <f t="shared" si="0"/>
        <v>714111.05</v>
      </c>
      <c r="E9" s="181">
        <f t="shared" si="0"/>
        <v>5186889.05</v>
      </c>
      <c r="F9" s="181">
        <f t="shared" si="0"/>
        <v>1961618.37</v>
      </c>
      <c r="G9" s="181">
        <f t="shared" si="0"/>
        <v>1922040.46</v>
      </c>
      <c r="H9" s="181">
        <f t="shared" si="0"/>
        <v>3225270.6799999997</v>
      </c>
    </row>
    <row r="10" spans="2:8" ht="12.75" customHeight="1">
      <c r="B10" s="182" t="s">
        <v>397</v>
      </c>
      <c r="C10" s="183">
        <v>77767.41</v>
      </c>
      <c r="D10" s="183">
        <v>18209.75</v>
      </c>
      <c r="E10" s="183">
        <f aca="true" t="shared" si="1" ref="E10:E15">C10+D10</f>
        <v>95977.16</v>
      </c>
      <c r="F10" s="183">
        <v>32171.34</v>
      </c>
      <c r="G10" s="183">
        <v>32171.34</v>
      </c>
      <c r="H10" s="131">
        <f aca="true" t="shared" si="2" ref="H10:H17">E10-F10</f>
        <v>63805.82000000001</v>
      </c>
    </row>
    <row r="11" spans="2:8" ht="12.75">
      <c r="B11" s="182" t="s">
        <v>398</v>
      </c>
      <c r="C11" s="9">
        <v>262554.41</v>
      </c>
      <c r="D11" s="9">
        <v>124080.29</v>
      </c>
      <c r="E11" s="9">
        <f t="shared" si="1"/>
        <v>386634.69999999995</v>
      </c>
      <c r="F11" s="9">
        <v>171368.73</v>
      </c>
      <c r="G11" s="9">
        <v>171368.73</v>
      </c>
      <c r="H11" s="131">
        <f t="shared" si="2"/>
        <v>215265.96999999994</v>
      </c>
    </row>
    <row r="12" spans="2:8" ht="12.75">
      <c r="B12" s="182" t="s">
        <v>399</v>
      </c>
      <c r="C12" s="9">
        <v>560710.43</v>
      </c>
      <c r="D12" s="9">
        <v>904404.49</v>
      </c>
      <c r="E12" s="9">
        <f t="shared" si="1"/>
        <v>1465114.92</v>
      </c>
      <c r="F12" s="9">
        <v>484136.3</v>
      </c>
      <c r="G12" s="9">
        <v>484136.3</v>
      </c>
      <c r="H12" s="131">
        <f t="shared" si="2"/>
        <v>980978.6199999999</v>
      </c>
    </row>
    <row r="13" spans="2:8" ht="25.5">
      <c r="B13" s="182" t="s">
        <v>400</v>
      </c>
      <c r="C13" s="9">
        <v>1201487.75</v>
      </c>
      <c r="D13" s="9">
        <v>-234825.16</v>
      </c>
      <c r="E13" s="9">
        <f t="shared" si="1"/>
        <v>966662.59</v>
      </c>
      <c r="F13" s="9">
        <v>203152.5</v>
      </c>
      <c r="G13" s="9">
        <v>203152.5</v>
      </c>
      <c r="H13" s="131">
        <f t="shared" si="2"/>
        <v>763510.09</v>
      </c>
    </row>
    <row r="14" spans="2:8" ht="12.75">
      <c r="B14" s="182" t="s">
        <v>401</v>
      </c>
      <c r="C14" s="9">
        <v>573804</v>
      </c>
      <c r="D14" s="9">
        <v>0</v>
      </c>
      <c r="E14" s="9">
        <f t="shared" si="1"/>
        <v>573804</v>
      </c>
      <c r="F14" s="9">
        <v>288756.65</v>
      </c>
      <c r="G14" s="9">
        <v>249178.74</v>
      </c>
      <c r="H14" s="131">
        <f t="shared" si="2"/>
        <v>285047.35</v>
      </c>
    </row>
    <row r="15" spans="2:8" ht="12.75">
      <c r="B15" s="182" t="s">
        <v>402</v>
      </c>
      <c r="C15" s="9">
        <v>1796454</v>
      </c>
      <c r="D15" s="9">
        <v>-97758.32</v>
      </c>
      <c r="E15" s="9">
        <f t="shared" si="1"/>
        <v>1698695.68</v>
      </c>
      <c r="F15" s="9">
        <v>782032.85</v>
      </c>
      <c r="G15" s="9">
        <v>782032.85</v>
      </c>
      <c r="H15" s="131">
        <f t="shared" si="2"/>
        <v>916662.83</v>
      </c>
    </row>
    <row r="16" spans="2:8" ht="12.75">
      <c r="B16" s="182"/>
      <c r="C16" s="9"/>
      <c r="D16" s="9"/>
      <c r="E16" s="9"/>
      <c r="F16" s="9"/>
      <c r="G16" s="9"/>
      <c r="H16" s="131">
        <f t="shared" si="2"/>
        <v>0</v>
      </c>
    </row>
    <row r="17" spans="2:8" ht="12.75">
      <c r="B17" s="182"/>
      <c r="C17" s="9"/>
      <c r="D17" s="9"/>
      <c r="E17" s="9"/>
      <c r="F17" s="9"/>
      <c r="G17" s="9"/>
      <c r="H17" s="131">
        <f t="shared" si="2"/>
        <v>0</v>
      </c>
    </row>
    <row r="18" spans="2:8" ht="12.75">
      <c r="B18" s="184"/>
      <c r="C18" s="9"/>
      <c r="D18" s="9"/>
      <c r="E18" s="9"/>
      <c r="F18" s="9"/>
      <c r="G18" s="9"/>
      <c r="H18" s="9"/>
    </row>
    <row r="19" spans="2:8" ht="12.75">
      <c r="B19" s="185" t="s">
        <v>403</v>
      </c>
      <c r="C19" s="186">
        <f aca="true" t="shared" si="3" ref="C19:H19">SUM(C20:C27)</f>
        <v>47773150</v>
      </c>
      <c r="D19" s="186">
        <f t="shared" si="3"/>
        <v>1864470</v>
      </c>
      <c r="E19" s="186">
        <f t="shared" si="3"/>
        <v>49637620</v>
      </c>
      <c r="F19" s="186">
        <f t="shared" si="3"/>
        <v>30898400.520000003</v>
      </c>
      <c r="G19" s="186">
        <f t="shared" si="3"/>
        <v>30736632.34</v>
      </c>
      <c r="H19" s="186">
        <f t="shared" si="3"/>
        <v>18739219.48</v>
      </c>
    </row>
    <row r="20" spans="2:8" ht="12.75">
      <c r="B20" s="182" t="s">
        <v>397</v>
      </c>
      <c r="C20" s="183">
        <v>276385.67</v>
      </c>
      <c r="D20" s="183">
        <v>-106610.79</v>
      </c>
      <c r="E20" s="183">
        <f aca="true" t="shared" si="4" ref="E20:E25">C20+D20</f>
        <v>169774.88</v>
      </c>
      <c r="F20" s="183">
        <v>113059.42</v>
      </c>
      <c r="G20" s="183">
        <v>113059.42</v>
      </c>
      <c r="H20" s="131">
        <f aca="true" t="shared" si="5" ref="H20:H28">E20-F20</f>
        <v>56715.46000000001</v>
      </c>
    </row>
    <row r="21" spans="2:8" ht="12.75">
      <c r="B21" s="182" t="s">
        <v>398</v>
      </c>
      <c r="C21" s="183">
        <v>206436.54</v>
      </c>
      <c r="D21" s="183">
        <v>115148.76</v>
      </c>
      <c r="E21" s="183">
        <f t="shared" si="4"/>
        <v>321585.3</v>
      </c>
      <c r="F21" s="183">
        <v>196888.21</v>
      </c>
      <c r="G21" s="183">
        <v>196888.21</v>
      </c>
      <c r="H21" s="131">
        <f t="shared" si="5"/>
        <v>124697.09</v>
      </c>
    </row>
    <row r="22" spans="2:8" ht="12.75">
      <c r="B22" s="182" t="s">
        <v>399</v>
      </c>
      <c r="C22" s="183">
        <v>453096.53</v>
      </c>
      <c r="D22" s="183">
        <v>501072.79</v>
      </c>
      <c r="E22" s="183">
        <f t="shared" si="4"/>
        <v>954169.3200000001</v>
      </c>
      <c r="F22" s="183">
        <v>449094.72</v>
      </c>
      <c r="G22" s="183">
        <v>449094.72</v>
      </c>
      <c r="H22" s="131">
        <f t="shared" si="5"/>
        <v>505074.6000000001</v>
      </c>
    </row>
    <row r="23" spans="2:8" ht="25.5">
      <c r="B23" s="182" t="s">
        <v>400</v>
      </c>
      <c r="C23" s="183">
        <v>513682</v>
      </c>
      <c r="D23" s="183">
        <v>-24808.4</v>
      </c>
      <c r="E23" s="183">
        <f t="shared" si="4"/>
        <v>488873.6</v>
      </c>
      <c r="F23" s="183">
        <v>138517.72</v>
      </c>
      <c r="G23" s="183">
        <v>138517.72</v>
      </c>
      <c r="H23" s="131">
        <f t="shared" si="5"/>
        <v>350355.88</v>
      </c>
    </row>
    <row r="24" spans="2:8" ht="12.75">
      <c r="B24" s="182" t="s">
        <v>401</v>
      </c>
      <c r="C24" s="9">
        <v>43371953</v>
      </c>
      <c r="D24" s="9">
        <v>2047641</v>
      </c>
      <c r="E24" s="9">
        <f t="shared" si="4"/>
        <v>45419594</v>
      </c>
      <c r="F24" s="9">
        <v>28001533.67</v>
      </c>
      <c r="G24" s="9">
        <v>27839765.49</v>
      </c>
      <c r="H24" s="131">
        <f t="shared" si="5"/>
        <v>17418060.33</v>
      </c>
    </row>
    <row r="25" spans="2:8" ht="12.75">
      <c r="B25" s="182" t="s">
        <v>402</v>
      </c>
      <c r="C25" s="9">
        <v>2951596.26</v>
      </c>
      <c r="D25" s="9">
        <v>-667973.36</v>
      </c>
      <c r="E25" s="9">
        <f t="shared" si="4"/>
        <v>2283622.9</v>
      </c>
      <c r="F25" s="9">
        <v>1999306.78</v>
      </c>
      <c r="G25" s="9">
        <v>1999306.78</v>
      </c>
      <c r="H25" s="131">
        <f t="shared" si="5"/>
        <v>284316.1199999999</v>
      </c>
    </row>
    <row r="26" spans="2:8" ht="12.75">
      <c r="B26" s="182"/>
      <c r="C26" s="9"/>
      <c r="D26" s="9"/>
      <c r="E26" s="9"/>
      <c r="F26" s="9"/>
      <c r="G26" s="9"/>
      <c r="H26" s="131">
        <f t="shared" si="5"/>
        <v>0</v>
      </c>
    </row>
    <row r="27" spans="2:8" ht="12.75">
      <c r="B27" s="182"/>
      <c r="C27" s="9"/>
      <c r="D27" s="9"/>
      <c r="E27" s="9"/>
      <c r="F27" s="9"/>
      <c r="G27" s="9"/>
      <c r="H27" s="131">
        <f t="shared" si="5"/>
        <v>0</v>
      </c>
    </row>
    <row r="28" spans="2:8" ht="12.75">
      <c r="B28" s="184"/>
      <c r="C28" s="9"/>
      <c r="D28" s="9"/>
      <c r="E28" s="9"/>
      <c r="F28" s="9"/>
      <c r="G28" s="9"/>
      <c r="H28" s="131">
        <f t="shared" si="5"/>
        <v>0</v>
      </c>
    </row>
    <row r="29" spans="2:8" ht="12.75">
      <c r="B29" s="180" t="s">
        <v>394</v>
      </c>
      <c r="C29" s="7">
        <f aca="true" t="shared" si="6" ref="C29:H29">C9+C19</f>
        <v>52245928</v>
      </c>
      <c r="D29" s="7">
        <f t="shared" si="6"/>
        <v>2578581.05</v>
      </c>
      <c r="E29" s="7">
        <f t="shared" si="6"/>
        <v>54824509.05</v>
      </c>
      <c r="F29" s="7">
        <f t="shared" si="6"/>
        <v>32860018.890000004</v>
      </c>
      <c r="G29" s="7">
        <f t="shared" si="6"/>
        <v>32658672.8</v>
      </c>
      <c r="H29" s="7">
        <f t="shared" si="6"/>
        <v>21964490.16</v>
      </c>
    </row>
    <row r="30" spans="2:8" ht="13.5" thickBot="1">
      <c r="B30" s="18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J12" sqref="J1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50"/>
    </row>
    <row r="3" spans="1:7" ht="12.75">
      <c r="A3" s="74" t="s">
        <v>313</v>
      </c>
      <c r="B3" s="75"/>
      <c r="C3" s="75"/>
      <c r="D3" s="75"/>
      <c r="E3" s="75"/>
      <c r="F3" s="75"/>
      <c r="G3" s="151"/>
    </row>
    <row r="4" spans="1:7" ht="12.75">
      <c r="A4" s="74" t="s">
        <v>404</v>
      </c>
      <c r="B4" s="75"/>
      <c r="C4" s="75"/>
      <c r="D4" s="75"/>
      <c r="E4" s="75"/>
      <c r="F4" s="75"/>
      <c r="G4" s="151"/>
    </row>
    <row r="5" spans="1:7" ht="12.75">
      <c r="A5" s="74" t="s">
        <v>125</v>
      </c>
      <c r="B5" s="75"/>
      <c r="C5" s="75"/>
      <c r="D5" s="75"/>
      <c r="E5" s="75"/>
      <c r="F5" s="75"/>
      <c r="G5" s="151"/>
    </row>
    <row r="6" spans="1:7" ht="13.5" thickBot="1">
      <c r="A6" s="77" t="s">
        <v>1</v>
      </c>
      <c r="B6" s="78"/>
      <c r="C6" s="78"/>
      <c r="D6" s="78"/>
      <c r="E6" s="78"/>
      <c r="F6" s="78"/>
      <c r="G6" s="152"/>
    </row>
    <row r="7" spans="1:7" ht="15.75" customHeight="1">
      <c r="A7" s="23" t="s">
        <v>2</v>
      </c>
      <c r="B7" s="174" t="s">
        <v>315</v>
      </c>
      <c r="C7" s="175"/>
      <c r="D7" s="175"/>
      <c r="E7" s="175"/>
      <c r="F7" s="176"/>
      <c r="G7" s="82" t="s">
        <v>316</v>
      </c>
    </row>
    <row r="8" spans="1:7" ht="15.75" customHeight="1" thickBot="1">
      <c r="A8" s="74"/>
      <c r="B8" s="29"/>
      <c r="C8" s="30"/>
      <c r="D8" s="30"/>
      <c r="E8" s="30"/>
      <c r="F8" s="31"/>
      <c r="G8" s="188"/>
    </row>
    <row r="9" spans="1:7" ht="26.25" thickBot="1">
      <c r="A9" s="77"/>
      <c r="B9" s="189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84"/>
    </row>
    <row r="10" spans="1:7" ht="12.75">
      <c r="A10" s="190"/>
      <c r="B10" s="191"/>
      <c r="C10" s="191"/>
      <c r="D10" s="191"/>
      <c r="E10" s="191"/>
      <c r="F10" s="191"/>
      <c r="G10" s="191"/>
    </row>
    <row r="11" spans="1:7" ht="12.75">
      <c r="A11" s="192" t="s">
        <v>405</v>
      </c>
      <c r="B11" s="111">
        <f aca="true" t="shared" si="0" ref="B11:G11">B12+B22+B31+B42</f>
        <v>4472778</v>
      </c>
      <c r="C11" s="111">
        <f t="shared" si="0"/>
        <v>714111.05</v>
      </c>
      <c r="D11" s="111">
        <f t="shared" si="0"/>
        <v>5186889.05</v>
      </c>
      <c r="E11" s="111">
        <f t="shared" si="0"/>
        <v>1961618.37</v>
      </c>
      <c r="F11" s="111">
        <f t="shared" si="0"/>
        <v>1922040.46</v>
      </c>
      <c r="G11" s="111">
        <f t="shared" si="0"/>
        <v>3225270.6799999997</v>
      </c>
    </row>
    <row r="12" spans="1:7" ht="12.75">
      <c r="A12" s="192" t="s">
        <v>406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ht="12.75">
      <c r="A13" s="193" t="s">
        <v>407</v>
      </c>
      <c r="B13" s="109"/>
      <c r="C13" s="109"/>
      <c r="D13" s="109">
        <f>B13+C13</f>
        <v>0</v>
      </c>
      <c r="E13" s="109"/>
      <c r="F13" s="109"/>
      <c r="G13" s="109">
        <f aca="true" t="shared" si="1" ref="G13:G20">D13-E13</f>
        <v>0</v>
      </c>
    </row>
    <row r="14" spans="1:7" ht="12.75">
      <c r="A14" s="193" t="s">
        <v>408</v>
      </c>
      <c r="B14" s="109"/>
      <c r="C14" s="109"/>
      <c r="D14" s="109">
        <f aca="true" t="shared" si="2" ref="D14:D20">B14+C14</f>
        <v>0</v>
      </c>
      <c r="E14" s="109"/>
      <c r="F14" s="109"/>
      <c r="G14" s="109">
        <f t="shared" si="1"/>
        <v>0</v>
      </c>
    </row>
    <row r="15" spans="1:7" ht="12.75">
      <c r="A15" s="193" t="s">
        <v>409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ht="12.75">
      <c r="A16" s="193" t="s">
        <v>410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ht="12.75">
      <c r="A17" s="193" t="s">
        <v>411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ht="12.75">
      <c r="A18" s="193" t="s">
        <v>412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ht="12.75">
      <c r="A19" s="193" t="s">
        <v>413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ht="12.75">
      <c r="A20" s="193" t="s">
        <v>414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ht="12.75">
      <c r="A21" s="194"/>
      <c r="B21" s="109"/>
      <c r="C21" s="109"/>
      <c r="D21" s="109"/>
      <c r="E21" s="109"/>
      <c r="F21" s="109"/>
      <c r="G21" s="109"/>
    </row>
    <row r="22" spans="1:7" ht="12.75">
      <c r="A22" s="192" t="s">
        <v>415</v>
      </c>
      <c r="B22" s="111">
        <f>SUM(B23:B29)</f>
        <v>4472778</v>
      </c>
      <c r="C22" s="111">
        <f>SUM(C23:C29)</f>
        <v>714111.05</v>
      </c>
      <c r="D22" s="111">
        <f>SUM(D23:D29)</f>
        <v>5186889.05</v>
      </c>
      <c r="E22" s="111">
        <f>SUM(E23:E29)</f>
        <v>1961618.37</v>
      </c>
      <c r="F22" s="111">
        <f>SUM(F23:F29)</f>
        <v>1922040.46</v>
      </c>
      <c r="G22" s="111">
        <f aca="true" t="shared" si="3" ref="G22:G29">D22-E22</f>
        <v>3225270.6799999997</v>
      </c>
    </row>
    <row r="23" spans="1:7" ht="12.75">
      <c r="A23" s="193" t="s">
        <v>416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ht="12.75">
      <c r="A24" s="193" t="s">
        <v>417</v>
      </c>
      <c r="B24" s="109"/>
      <c r="C24" s="109"/>
      <c r="D24" s="109">
        <f aca="true" t="shared" si="4" ref="D24:D29">B24+C24</f>
        <v>0</v>
      </c>
      <c r="E24" s="109"/>
      <c r="F24" s="109"/>
      <c r="G24" s="109">
        <f t="shared" si="3"/>
        <v>0</v>
      </c>
    </row>
    <row r="25" spans="1:7" ht="12.75">
      <c r="A25" s="193" t="s">
        <v>418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ht="12.75">
      <c r="A26" s="193" t="s">
        <v>419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ht="12.75">
      <c r="A27" s="193" t="s">
        <v>420</v>
      </c>
      <c r="B27" s="109">
        <v>4472778</v>
      </c>
      <c r="C27" s="109">
        <v>714111.05</v>
      </c>
      <c r="D27" s="109">
        <f t="shared" si="4"/>
        <v>5186889.05</v>
      </c>
      <c r="E27" s="109">
        <v>1961618.37</v>
      </c>
      <c r="F27" s="109">
        <v>1922040.46</v>
      </c>
      <c r="G27" s="109">
        <f t="shared" si="3"/>
        <v>3225270.6799999997</v>
      </c>
    </row>
    <row r="28" spans="1:7" ht="12.75">
      <c r="A28" s="193" t="s">
        <v>421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ht="12.75">
      <c r="A29" s="193" t="s">
        <v>422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ht="12.75">
      <c r="A30" s="194"/>
      <c r="B30" s="109"/>
      <c r="C30" s="109"/>
      <c r="D30" s="109"/>
      <c r="E30" s="109"/>
      <c r="F30" s="109"/>
      <c r="G30" s="109"/>
    </row>
    <row r="31" spans="1:7" ht="12.75">
      <c r="A31" s="192" t="s">
        <v>423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aca="true" t="shared" si="5" ref="G31:G40">D31-E31</f>
        <v>0</v>
      </c>
    </row>
    <row r="32" spans="1:7" ht="12.75">
      <c r="A32" s="193" t="s">
        <v>424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ht="12.75">
      <c r="A33" s="193" t="s">
        <v>425</v>
      </c>
      <c r="B33" s="109"/>
      <c r="C33" s="109"/>
      <c r="D33" s="109">
        <f aca="true" t="shared" si="6" ref="D33:D40">B33+C33</f>
        <v>0</v>
      </c>
      <c r="E33" s="109"/>
      <c r="F33" s="109"/>
      <c r="G33" s="109">
        <f t="shared" si="5"/>
        <v>0</v>
      </c>
    </row>
    <row r="34" spans="1:7" ht="12.75">
      <c r="A34" s="193" t="s">
        <v>426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ht="12.75">
      <c r="A35" s="193" t="s">
        <v>427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ht="12.75">
      <c r="A36" s="193" t="s">
        <v>428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ht="12.75">
      <c r="A37" s="193" t="s">
        <v>429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ht="12.75">
      <c r="A38" s="193" t="s">
        <v>430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ht="12.75">
      <c r="A39" s="193" t="s">
        <v>431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ht="12.75">
      <c r="A40" s="193" t="s">
        <v>432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ht="12.75">
      <c r="A41" s="194"/>
      <c r="B41" s="109"/>
      <c r="C41" s="109"/>
      <c r="D41" s="109"/>
      <c r="E41" s="109"/>
      <c r="F41" s="109"/>
      <c r="G41" s="109"/>
    </row>
    <row r="42" spans="1:7" ht="12.75">
      <c r="A42" s="192" t="s">
        <v>433</v>
      </c>
      <c r="B42" s="111">
        <f>SUM(B43:B46)</f>
        <v>0</v>
      </c>
      <c r="C42" s="111">
        <f>SUM(C43:C46)</f>
        <v>0</v>
      </c>
      <c r="D42" s="111">
        <f>SUM(D43:D46)</f>
        <v>0</v>
      </c>
      <c r="E42" s="111">
        <f>SUM(E43:E46)</f>
        <v>0</v>
      </c>
      <c r="F42" s="111">
        <f>SUM(F43:F46)</f>
        <v>0</v>
      </c>
      <c r="G42" s="111">
        <f>D42-E42</f>
        <v>0</v>
      </c>
    </row>
    <row r="43" spans="1:7" ht="12.75">
      <c r="A43" s="193" t="s">
        <v>434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25.5">
      <c r="A44" s="10" t="s">
        <v>435</v>
      </c>
      <c r="B44" s="109"/>
      <c r="C44" s="109"/>
      <c r="D44" s="109">
        <f>B44+C44</f>
        <v>0</v>
      </c>
      <c r="E44" s="109"/>
      <c r="F44" s="109"/>
      <c r="G44" s="109">
        <f>D44-E44</f>
        <v>0</v>
      </c>
    </row>
    <row r="45" spans="1:7" ht="12.75">
      <c r="A45" s="193" t="s">
        <v>436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ht="12.75">
      <c r="A46" s="193" t="s">
        <v>437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ht="12.75">
      <c r="A47" s="194"/>
      <c r="B47" s="109"/>
      <c r="C47" s="109"/>
      <c r="D47" s="109"/>
      <c r="E47" s="109"/>
      <c r="F47" s="109"/>
      <c r="G47" s="109"/>
    </row>
    <row r="48" spans="1:7" ht="12.75">
      <c r="A48" s="192" t="s">
        <v>438</v>
      </c>
      <c r="B48" s="111">
        <f>B49+B59+B68+B79</f>
        <v>47773150</v>
      </c>
      <c r="C48" s="111">
        <f>C49+C59+C68+C79</f>
        <v>1864470</v>
      </c>
      <c r="D48" s="111">
        <f>D49+D59+D68+D79</f>
        <v>49637620</v>
      </c>
      <c r="E48" s="111">
        <f>E49+E59+E68+E79</f>
        <v>30898400.52</v>
      </c>
      <c r="F48" s="111">
        <f>F49+F59+F68+F79</f>
        <v>30736632.34</v>
      </c>
      <c r="G48" s="111">
        <f aca="true" t="shared" si="7" ref="G48:G83">D48-E48</f>
        <v>18739219.48</v>
      </c>
    </row>
    <row r="49" spans="1:7" ht="12.75">
      <c r="A49" s="192" t="s">
        <v>406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ht="12.75">
      <c r="A50" s="193" t="s">
        <v>407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ht="12.75">
      <c r="A51" s="193" t="s">
        <v>408</v>
      </c>
      <c r="B51" s="109"/>
      <c r="C51" s="109"/>
      <c r="D51" s="109">
        <f aca="true" t="shared" si="8" ref="D51:D57">B51+C51</f>
        <v>0</v>
      </c>
      <c r="E51" s="109"/>
      <c r="F51" s="109"/>
      <c r="G51" s="109">
        <f t="shared" si="7"/>
        <v>0</v>
      </c>
    </row>
    <row r="52" spans="1:7" ht="12.75">
      <c r="A52" s="193" t="s">
        <v>409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ht="12.75">
      <c r="A53" s="193" t="s">
        <v>410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ht="12.75">
      <c r="A54" s="193" t="s">
        <v>411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ht="12.75">
      <c r="A55" s="193" t="s">
        <v>412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ht="12.75">
      <c r="A56" s="193" t="s">
        <v>413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ht="12.75">
      <c r="A57" s="193" t="s">
        <v>414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ht="12.75">
      <c r="A58" s="194"/>
      <c r="B58" s="109"/>
      <c r="C58" s="109"/>
      <c r="D58" s="109"/>
      <c r="E58" s="109"/>
      <c r="F58" s="109"/>
      <c r="G58" s="109"/>
    </row>
    <row r="59" spans="1:7" ht="12.75">
      <c r="A59" s="192" t="s">
        <v>415</v>
      </c>
      <c r="B59" s="111">
        <f>SUM(B60:B66)</f>
        <v>47773150</v>
      </c>
      <c r="C59" s="111">
        <f>SUM(C60:C66)</f>
        <v>1864470</v>
      </c>
      <c r="D59" s="111">
        <f>SUM(D60:D66)</f>
        <v>49637620</v>
      </c>
      <c r="E59" s="111">
        <f>SUM(E60:E66)</f>
        <v>30898400.52</v>
      </c>
      <c r="F59" s="111">
        <f>SUM(F60:F66)</f>
        <v>30736632.34</v>
      </c>
      <c r="G59" s="111">
        <f t="shared" si="7"/>
        <v>18739219.48</v>
      </c>
    </row>
    <row r="60" spans="1:7" ht="12.75">
      <c r="A60" s="193" t="s">
        <v>416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ht="12.75">
      <c r="A61" s="193" t="s">
        <v>417</v>
      </c>
      <c r="B61" s="109"/>
      <c r="C61" s="109"/>
      <c r="D61" s="109">
        <f aca="true" t="shared" si="9" ref="D61:D66">B61+C61</f>
        <v>0</v>
      </c>
      <c r="E61" s="109"/>
      <c r="F61" s="109"/>
      <c r="G61" s="109">
        <f t="shared" si="7"/>
        <v>0</v>
      </c>
    </row>
    <row r="62" spans="1:7" ht="12.75">
      <c r="A62" s="193" t="s">
        <v>418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ht="12.75">
      <c r="A63" s="193" t="s">
        <v>419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ht="12.75">
      <c r="A64" s="193" t="s">
        <v>420</v>
      </c>
      <c r="B64" s="109">
        <v>47773150</v>
      </c>
      <c r="C64" s="109">
        <v>1864470</v>
      </c>
      <c r="D64" s="109">
        <f t="shared" si="9"/>
        <v>49637620</v>
      </c>
      <c r="E64" s="109">
        <v>30898400.52</v>
      </c>
      <c r="F64" s="109">
        <v>30736632.34</v>
      </c>
      <c r="G64" s="109">
        <f t="shared" si="7"/>
        <v>18739219.48</v>
      </c>
    </row>
    <row r="65" spans="1:7" ht="12.75">
      <c r="A65" s="193" t="s">
        <v>421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ht="12.75">
      <c r="A66" s="193" t="s">
        <v>422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ht="12.75">
      <c r="A67" s="194"/>
      <c r="B67" s="109"/>
      <c r="C67" s="109"/>
      <c r="D67" s="109"/>
      <c r="E67" s="109"/>
      <c r="F67" s="109"/>
      <c r="G67" s="109"/>
    </row>
    <row r="68" spans="1:7" ht="12.75">
      <c r="A68" s="192" t="s">
        <v>423</v>
      </c>
      <c r="B68" s="111">
        <f>SUM(B69:B77)</f>
        <v>0</v>
      </c>
      <c r="C68" s="111">
        <f>SUM(C69:C77)</f>
        <v>0</v>
      </c>
      <c r="D68" s="111">
        <f>SUM(D69:D77)</f>
        <v>0</v>
      </c>
      <c r="E68" s="111">
        <f>SUM(E69:E77)</f>
        <v>0</v>
      </c>
      <c r="F68" s="111">
        <f>SUM(F69:F77)</f>
        <v>0</v>
      </c>
      <c r="G68" s="111">
        <f t="shared" si="7"/>
        <v>0</v>
      </c>
    </row>
    <row r="69" spans="1:7" ht="12.75">
      <c r="A69" s="193" t="s">
        <v>424</v>
      </c>
      <c r="B69" s="109"/>
      <c r="C69" s="109"/>
      <c r="D69" s="109">
        <f>B69+C69</f>
        <v>0</v>
      </c>
      <c r="E69" s="109"/>
      <c r="F69" s="109"/>
      <c r="G69" s="109">
        <f t="shared" si="7"/>
        <v>0</v>
      </c>
    </row>
    <row r="70" spans="1:7" ht="12.75">
      <c r="A70" s="193" t="s">
        <v>425</v>
      </c>
      <c r="B70" s="109"/>
      <c r="C70" s="109"/>
      <c r="D70" s="109">
        <f aca="true" t="shared" si="10" ref="D70:D77">B70+C70</f>
        <v>0</v>
      </c>
      <c r="E70" s="109"/>
      <c r="F70" s="109"/>
      <c r="G70" s="109">
        <f t="shared" si="7"/>
        <v>0</v>
      </c>
    </row>
    <row r="71" spans="1:7" ht="12.75">
      <c r="A71" s="193" t="s">
        <v>426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ht="12.75">
      <c r="A72" s="193" t="s">
        <v>427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ht="12.75">
      <c r="A73" s="193" t="s">
        <v>428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ht="12.75">
      <c r="A74" s="193" t="s">
        <v>429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ht="12.75">
      <c r="A75" s="193" t="s">
        <v>430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ht="12.75">
      <c r="A76" s="193" t="s">
        <v>431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ht="12.75">
      <c r="A77" s="195" t="s">
        <v>432</v>
      </c>
      <c r="B77" s="196"/>
      <c r="C77" s="196"/>
      <c r="D77" s="196">
        <f t="shared" si="10"/>
        <v>0</v>
      </c>
      <c r="E77" s="196"/>
      <c r="F77" s="196"/>
      <c r="G77" s="196">
        <f t="shared" si="7"/>
        <v>0</v>
      </c>
    </row>
    <row r="78" spans="1:7" ht="12.75">
      <c r="A78" s="194"/>
      <c r="B78" s="109"/>
      <c r="C78" s="109"/>
      <c r="D78" s="109"/>
      <c r="E78" s="109"/>
      <c r="F78" s="109"/>
      <c r="G78" s="109"/>
    </row>
    <row r="79" spans="1:7" ht="12.75">
      <c r="A79" s="192" t="s">
        <v>433</v>
      </c>
      <c r="B79" s="111">
        <f>SUM(B80:B83)</f>
        <v>0</v>
      </c>
      <c r="C79" s="111">
        <f>SUM(C80:C83)</f>
        <v>0</v>
      </c>
      <c r="D79" s="111">
        <f>SUM(D80:D83)</f>
        <v>0</v>
      </c>
      <c r="E79" s="111">
        <f>SUM(E80:E83)</f>
        <v>0</v>
      </c>
      <c r="F79" s="111">
        <f>SUM(F80:F83)</f>
        <v>0</v>
      </c>
      <c r="G79" s="111">
        <f t="shared" si="7"/>
        <v>0</v>
      </c>
    </row>
    <row r="80" spans="1:7" ht="12.75">
      <c r="A80" s="193" t="s">
        <v>434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25.5">
      <c r="A81" s="10" t="s">
        <v>435</v>
      </c>
      <c r="B81" s="109"/>
      <c r="C81" s="109"/>
      <c r="D81" s="109">
        <f>B81+C81</f>
        <v>0</v>
      </c>
      <c r="E81" s="109"/>
      <c r="F81" s="109"/>
      <c r="G81" s="109">
        <f t="shared" si="7"/>
        <v>0</v>
      </c>
    </row>
    <row r="82" spans="1:7" ht="12.75">
      <c r="A82" s="193" t="s">
        <v>436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ht="12.75">
      <c r="A83" s="193" t="s">
        <v>437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ht="12.75">
      <c r="A84" s="194"/>
      <c r="B84" s="109"/>
      <c r="C84" s="109"/>
      <c r="D84" s="109"/>
      <c r="E84" s="109"/>
      <c r="F84" s="109"/>
      <c r="G84" s="109"/>
    </row>
    <row r="85" spans="1:7" ht="12.75">
      <c r="A85" s="192" t="s">
        <v>394</v>
      </c>
      <c r="B85" s="111">
        <f aca="true" t="shared" si="11" ref="B85:G85">B11+B48</f>
        <v>52245928</v>
      </c>
      <c r="C85" s="111">
        <f t="shared" si="11"/>
        <v>2578581.05</v>
      </c>
      <c r="D85" s="111">
        <f t="shared" si="11"/>
        <v>54824509.05</v>
      </c>
      <c r="E85" s="111">
        <f t="shared" si="11"/>
        <v>32860018.89</v>
      </c>
      <c r="F85" s="111">
        <f t="shared" si="11"/>
        <v>32658672.8</v>
      </c>
      <c r="G85" s="111">
        <f t="shared" si="11"/>
        <v>21964490.16</v>
      </c>
    </row>
    <row r="86" spans="1:7" ht="13.5" thickBot="1">
      <c r="A86" s="197"/>
      <c r="B86" s="198"/>
      <c r="C86" s="198"/>
      <c r="D86" s="198"/>
      <c r="E86" s="198"/>
      <c r="F86" s="198"/>
      <c r="G86" s="19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B1">
      <selection activeCell="J22" sqref="J2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150"/>
    </row>
    <row r="3" spans="2:8" ht="12.75">
      <c r="B3" s="74" t="s">
        <v>313</v>
      </c>
      <c r="C3" s="75"/>
      <c r="D3" s="75"/>
      <c r="E3" s="75"/>
      <c r="F3" s="75"/>
      <c r="G3" s="75"/>
      <c r="H3" s="151"/>
    </row>
    <row r="4" spans="2:8" ht="12.75">
      <c r="B4" s="74" t="s">
        <v>439</v>
      </c>
      <c r="C4" s="75"/>
      <c r="D4" s="75"/>
      <c r="E4" s="75"/>
      <c r="F4" s="75"/>
      <c r="G4" s="75"/>
      <c r="H4" s="151"/>
    </row>
    <row r="5" spans="2:8" ht="12.75">
      <c r="B5" s="74" t="s">
        <v>125</v>
      </c>
      <c r="C5" s="75"/>
      <c r="D5" s="75"/>
      <c r="E5" s="75"/>
      <c r="F5" s="75"/>
      <c r="G5" s="75"/>
      <c r="H5" s="151"/>
    </row>
    <row r="6" spans="2:8" ht="13.5" thickBot="1">
      <c r="B6" s="77" t="s">
        <v>1</v>
      </c>
      <c r="C6" s="78"/>
      <c r="D6" s="78"/>
      <c r="E6" s="78"/>
      <c r="F6" s="78"/>
      <c r="G6" s="78"/>
      <c r="H6" s="152"/>
    </row>
    <row r="7" spans="2:8" ht="13.5" thickBot="1">
      <c r="B7" s="126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130"/>
      <c r="C8" s="22" t="s">
        <v>206</v>
      </c>
      <c r="D8" s="22" t="s">
        <v>317</v>
      </c>
      <c r="E8" s="22" t="s">
        <v>318</v>
      </c>
      <c r="F8" s="22" t="s">
        <v>440</v>
      </c>
      <c r="G8" s="22" t="s">
        <v>223</v>
      </c>
      <c r="H8" s="84"/>
    </row>
    <row r="9" spans="2:8" ht="12.75">
      <c r="B9" s="199" t="s">
        <v>441</v>
      </c>
      <c r="C9" s="186">
        <f>C10+C11+C12+C15+C16+C19</f>
        <v>0</v>
      </c>
      <c r="D9" s="186">
        <f>D10+D11+D12+D15+D16+D19</f>
        <v>0</v>
      </c>
      <c r="E9" s="186">
        <f>E10+E11+E12+E15+E16+E19</f>
        <v>0</v>
      </c>
      <c r="F9" s="186">
        <f>F10+F11+F12+F15+F16+F19</f>
        <v>0</v>
      </c>
      <c r="G9" s="186">
        <f>G10+G11+G12+G15+G16+G19</f>
        <v>0</v>
      </c>
      <c r="H9" s="7">
        <f>E9-F9</f>
        <v>0</v>
      </c>
    </row>
    <row r="10" spans="2:8" ht="20.25" customHeight="1">
      <c r="B10" s="200" t="s">
        <v>442</v>
      </c>
      <c r="C10" s="186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200" t="s">
        <v>443</v>
      </c>
      <c r="C11" s="186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200" t="s">
        <v>444</v>
      </c>
      <c r="C12" s="183">
        <f>SUM(C13:C14)</f>
        <v>0</v>
      </c>
      <c r="D12" s="183">
        <f>SUM(D13:D14)</f>
        <v>0</v>
      </c>
      <c r="E12" s="183">
        <f>SUM(E13:E14)</f>
        <v>0</v>
      </c>
      <c r="F12" s="183">
        <f>SUM(F13:F14)</f>
        <v>0</v>
      </c>
      <c r="G12" s="183">
        <f>SUM(G13:G14)</f>
        <v>0</v>
      </c>
      <c r="H12" s="9">
        <f t="shared" si="0"/>
        <v>0</v>
      </c>
    </row>
    <row r="13" spans="2:8" ht="12.75">
      <c r="B13" s="201" t="s">
        <v>445</v>
      </c>
      <c r="C13" s="186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201" t="s">
        <v>446</v>
      </c>
      <c r="C14" s="186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200" t="s">
        <v>447</v>
      </c>
      <c r="C15" s="186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200" t="s">
        <v>448</v>
      </c>
      <c r="C16" s="183">
        <f>C17+C18</f>
        <v>0</v>
      </c>
      <c r="D16" s="183">
        <f>D17+D18</f>
        <v>0</v>
      </c>
      <c r="E16" s="183">
        <f>E17+E18</f>
        <v>0</v>
      </c>
      <c r="F16" s="183">
        <f>F17+F18</f>
        <v>0</v>
      </c>
      <c r="G16" s="183">
        <f>G17+G18</f>
        <v>0</v>
      </c>
      <c r="H16" s="9">
        <f t="shared" si="0"/>
        <v>0</v>
      </c>
    </row>
    <row r="17" spans="2:8" ht="12.75">
      <c r="B17" s="201" t="s">
        <v>449</v>
      </c>
      <c r="C17" s="186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201" t="s">
        <v>450</v>
      </c>
      <c r="C18" s="186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200" t="s">
        <v>451</v>
      </c>
      <c r="C19" s="186"/>
      <c r="D19" s="7"/>
      <c r="E19" s="9">
        <f>C19+D19</f>
        <v>0</v>
      </c>
      <c r="F19" s="7"/>
      <c r="G19" s="7"/>
      <c r="H19" s="9">
        <f t="shared" si="0"/>
        <v>0</v>
      </c>
    </row>
    <row r="20" spans="2:8" s="202" customFormat="1" ht="12.75">
      <c r="B20" s="203"/>
      <c r="C20" s="204"/>
      <c r="D20" s="205"/>
      <c r="E20" s="205"/>
      <c r="F20" s="205"/>
      <c r="G20" s="205"/>
      <c r="H20" s="206"/>
    </row>
    <row r="21" spans="2:8" ht="12.75">
      <c r="B21" s="199" t="s">
        <v>452</v>
      </c>
      <c r="C21" s="186">
        <f>C22+C23+C24+C27+C28+C31</f>
        <v>42825006</v>
      </c>
      <c r="D21" s="186">
        <f>D22+D23+D24+D27+D28+D31</f>
        <v>2012041</v>
      </c>
      <c r="E21" s="186">
        <f>E22+E23+E24+E27+E28+E31</f>
        <v>44837047</v>
      </c>
      <c r="F21" s="186">
        <f>F22+F23+F24+F27+F28+F31</f>
        <v>27591824.29</v>
      </c>
      <c r="G21" s="186">
        <f>G22+G23+G24+G27+G28+G31</f>
        <v>27464293.12</v>
      </c>
      <c r="H21" s="7">
        <f t="shared" si="0"/>
        <v>17245222.71</v>
      </c>
    </row>
    <row r="22" spans="2:8" ht="18.75" customHeight="1">
      <c r="B22" s="200" t="s">
        <v>442</v>
      </c>
      <c r="C22" s="186">
        <v>42825006</v>
      </c>
      <c r="D22" s="7">
        <v>2012041</v>
      </c>
      <c r="E22" s="9">
        <f>C22+D22</f>
        <v>44837047</v>
      </c>
      <c r="F22" s="7">
        <v>27591824.29</v>
      </c>
      <c r="G22" s="7">
        <v>27464293.12</v>
      </c>
      <c r="H22" s="9">
        <f t="shared" si="0"/>
        <v>17245222.71</v>
      </c>
    </row>
    <row r="23" spans="2:8" ht="12.75">
      <c r="B23" s="200" t="s">
        <v>443</v>
      </c>
      <c r="C23" s="186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200" t="s">
        <v>444</v>
      </c>
      <c r="C24" s="183">
        <f>SUM(C25:C26)</f>
        <v>0</v>
      </c>
      <c r="D24" s="183">
        <f>SUM(D25:D26)</f>
        <v>0</v>
      </c>
      <c r="E24" s="183">
        <f>SUM(E25:E26)</f>
        <v>0</v>
      </c>
      <c r="F24" s="183">
        <f>SUM(F25:F26)</f>
        <v>0</v>
      </c>
      <c r="G24" s="183">
        <f>SUM(G25:G26)</f>
        <v>0</v>
      </c>
      <c r="H24" s="9">
        <f t="shared" si="0"/>
        <v>0</v>
      </c>
    </row>
    <row r="25" spans="2:8" ht="12.75">
      <c r="B25" s="201" t="s">
        <v>445</v>
      </c>
      <c r="C25" s="186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201" t="s">
        <v>446</v>
      </c>
      <c r="C26" s="186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200" t="s">
        <v>447</v>
      </c>
      <c r="C27" s="186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200" t="s">
        <v>448</v>
      </c>
      <c r="C28" s="183">
        <f>C29+C30</f>
        <v>0</v>
      </c>
      <c r="D28" s="183">
        <f>D29+D30</f>
        <v>0</v>
      </c>
      <c r="E28" s="183">
        <f>E29+E30</f>
        <v>0</v>
      </c>
      <c r="F28" s="183">
        <f>F29+F30</f>
        <v>0</v>
      </c>
      <c r="G28" s="183">
        <f>G29+G30</f>
        <v>0</v>
      </c>
      <c r="H28" s="9">
        <f t="shared" si="0"/>
        <v>0</v>
      </c>
    </row>
    <row r="29" spans="2:8" ht="12.75">
      <c r="B29" s="201" t="s">
        <v>449</v>
      </c>
      <c r="C29" s="186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201" t="s">
        <v>450</v>
      </c>
      <c r="C30" s="186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200" t="s">
        <v>451</v>
      </c>
      <c r="C31" s="186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99" t="s">
        <v>453</v>
      </c>
      <c r="C32" s="186">
        <f aca="true" t="shared" si="1" ref="C32:H32">C9+C21</f>
        <v>42825006</v>
      </c>
      <c r="D32" s="186">
        <f t="shared" si="1"/>
        <v>2012041</v>
      </c>
      <c r="E32" s="186">
        <f t="shared" si="1"/>
        <v>44837047</v>
      </c>
      <c r="F32" s="186">
        <f t="shared" si="1"/>
        <v>27591824.29</v>
      </c>
      <c r="G32" s="186">
        <f t="shared" si="1"/>
        <v>27464293.12</v>
      </c>
      <c r="H32" s="186">
        <f t="shared" si="1"/>
        <v>17245222.71</v>
      </c>
    </row>
    <row r="33" spans="2:8" ht="13.5" thickBot="1">
      <c r="B33" s="207"/>
      <c r="C33" s="208"/>
      <c r="D33" s="209"/>
      <c r="E33" s="209"/>
      <c r="F33" s="209"/>
      <c r="G33" s="209"/>
      <c r="H33" s="20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RF11</cp:lastModifiedBy>
  <cp:lastPrinted>2016-12-20T19:33:34Z</cp:lastPrinted>
  <dcterms:created xsi:type="dcterms:W3CDTF">2016-10-11T18:36:49Z</dcterms:created>
  <dcterms:modified xsi:type="dcterms:W3CDTF">2023-10-04T22:39:22Z</dcterms:modified>
  <cp:category/>
  <cp:version/>
  <cp:contentType/>
  <cp:contentStatus/>
</cp:coreProperties>
</file>